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Раскрытие инфромации\2023\Передача электроэнергии Томской области\ОУ и СЭ\"/>
    </mc:Choice>
  </mc:AlternateContent>
  <bookViews>
    <workbookView xWindow="0" yWindow="0" windowWidth="28800" windowHeight="11535"/>
  </bookViews>
  <sheets>
    <sheet name="Форма 3.1" sheetId="1" r:id="rId1"/>
  </sheets>
  <externalReferences>
    <externalReference r:id="rId2"/>
    <externalReference r:id="rId3"/>
    <externalReference r:id="rId4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k_rek_fas_range">'[1]Форма 3.1 (кварталы)'!#REF!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U31" i="1" s="1"/>
  <c r="T33" i="1"/>
  <c r="S33" i="1"/>
  <c r="R33" i="1"/>
  <c r="R31" i="1" s="1"/>
  <c r="Q33" i="1"/>
  <c r="Q31" i="1" s="1"/>
  <c r="P33" i="1"/>
  <c r="O33" i="1"/>
  <c r="N33" i="1"/>
  <c r="N31" i="1" s="1"/>
  <c r="M33" i="1"/>
  <c r="M31" i="1" s="1"/>
  <c r="L33" i="1"/>
  <c r="K33" i="1"/>
  <c r="J33" i="1"/>
  <c r="J31" i="1" s="1"/>
  <c r="I33" i="1"/>
  <c r="I31" i="1" s="1"/>
  <c r="H33" i="1"/>
  <c r="G33" i="1"/>
  <c r="E33" i="1"/>
  <c r="V32" i="1"/>
  <c r="V31" i="1" s="1"/>
  <c r="T31" i="1"/>
  <c r="S31" i="1"/>
  <c r="P31" i="1"/>
  <c r="O31" i="1"/>
  <c r="L31" i="1"/>
  <c r="K31" i="1"/>
  <c r="H31" i="1"/>
  <c r="G31" i="1"/>
  <c r="T30" i="1"/>
  <c r="S30" i="1"/>
  <c r="P30" i="1"/>
  <c r="O30" i="1"/>
  <c r="L30" i="1"/>
  <c r="K30" i="1"/>
  <c r="H30" i="1"/>
  <c r="G30" i="1"/>
  <c r="V29" i="1"/>
  <c r="U26" i="1"/>
  <c r="U24" i="1" s="1"/>
  <c r="T26" i="1"/>
  <c r="T24" i="1" s="1"/>
  <c r="S26" i="1"/>
  <c r="R26" i="1"/>
  <c r="Q26" i="1"/>
  <c r="Q24" i="1" s="1"/>
  <c r="P26" i="1"/>
  <c r="P24" i="1" s="1"/>
  <c r="O26" i="1"/>
  <c r="N26" i="1"/>
  <c r="M26" i="1"/>
  <c r="M24" i="1" s="1"/>
  <c r="L26" i="1"/>
  <c r="L24" i="1" s="1"/>
  <c r="K26" i="1"/>
  <c r="J26" i="1"/>
  <c r="V26" i="1" s="1"/>
  <c r="V24" i="1" s="1"/>
  <c r="I26" i="1"/>
  <c r="I24" i="1" s="1"/>
  <c r="H26" i="1"/>
  <c r="H24" i="1" s="1"/>
  <c r="G26" i="1"/>
  <c r="V25" i="1"/>
  <c r="S24" i="1"/>
  <c r="R24" i="1"/>
  <c r="O24" i="1"/>
  <c r="N24" i="1"/>
  <c r="K24" i="1"/>
  <c r="J24" i="1"/>
  <c r="G24" i="1"/>
  <c r="U23" i="1"/>
  <c r="U30" i="1" s="1"/>
  <c r="T23" i="1"/>
  <c r="S23" i="1"/>
  <c r="S28" i="1" s="1"/>
  <c r="R23" i="1"/>
  <c r="R30" i="1" s="1"/>
  <c r="Q23" i="1"/>
  <c r="Q30" i="1" s="1"/>
  <c r="P23" i="1"/>
  <c r="O23" i="1"/>
  <c r="O28" i="1" s="1"/>
  <c r="N23" i="1"/>
  <c r="N30" i="1" s="1"/>
  <c r="M23" i="1"/>
  <c r="M30" i="1" s="1"/>
  <c r="L23" i="1"/>
  <c r="K23" i="1"/>
  <c r="K28" i="1" s="1"/>
  <c r="J23" i="1"/>
  <c r="J30" i="1" s="1"/>
  <c r="I23" i="1"/>
  <c r="I30" i="1" s="1"/>
  <c r="H23" i="1"/>
  <c r="G23" i="1"/>
  <c r="G28" i="1" s="1"/>
  <c r="U21" i="1"/>
  <c r="R21" i="1"/>
  <c r="Q21" i="1"/>
  <c r="N21" i="1"/>
  <c r="M21" i="1"/>
  <c r="J21" i="1"/>
  <c r="I21" i="1"/>
  <c r="V20" i="1"/>
  <c r="U17" i="1"/>
  <c r="T17" i="1"/>
  <c r="S17" i="1"/>
  <c r="S15" i="1" s="1"/>
  <c r="R17" i="1"/>
  <c r="R15" i="1" s="1"/>
  <c r="Q17" i="1"/>
  <c r="P17" i="1"/>
  <c r="O17" i="1"/>
  <c r="O15" i="1" s="1"/>
  <c r="N17" i="1"/>
  <c r="N15" i="1" s="1"/>
  <c r="M17" i="1"/>
  <c r="L17" i="1"/>
  <c r="K17" i="1"/>
  <c r="K15" i="1" s="1"/>
  <c r="J17" i="1"/>
  <c r="V17" i="1" s="1"/>
  <c r="I17" i="1"/>
  <c r="H17" i="1"/>
  <c r="G17" i="1"/>
  <c r="G15" i="1" s="1"/>
  <c r="V16" i="1"/>
  <c r="U15" i="1"/>
  <c r="T15" i="1"/>
  <c r="Q15" i="1"/>
  <c r="P15" i="1"/>
  <c r="M15" i="1"/>
  <c r="L15" i="1"/>
  <c r="I15" i="1"/>
  <c r="H15" i="1"/>
  <c r="U14" i="1"/>
  <c r="U19" i="1" s="1"/>
  <c r="T14" i="1"/>
  <c r="T21" i="1" s="1"/>
  <c r="S14" i="1"/>
  <c r="S21" i="1" s="1"/>
  <c r="R14" i="1"/>
  <c r="Q14" i="1"/>
  <c r="Q19" i="1" s="1"/>
  <c r="P14" i="1"/>
  <c r="P21" i="1" s="1"/>
  <c r="O14" i="1"/>
  <c r="O21" i="1" s="1"/>
  <c r="N14" i="1"/>
  <c r="M14" i="1"/>
  <c r="M19" i="1" s="1"/>
  <c r="L14" i="1"/>
  <c r="L21" i="1" s="1"/>
  <c r="K14" i="1"/>
  <c r="K21" i="1" s="1"/>
  <c r="J14" i="1"/>
  <c r="V14" i="1" s="1"/>
  <c r="I14" i="1"/>
  <c r="I19" i="1" s="1"/>
  <c r="H14" i="1"/>
  <c r="H21" i="1" s="1"/>
  <c r="G14" i="1"/>
  <c r="G21" i="1" s="1"/>
  <c r="T10" i="1"/>
  <c r="P10" i="1"/>
  <c r="L10" i="1"/>
  <c r="H10" i="1"/>
  <c r="D8" i="1"/>
  <c r="U2" i="1"/>
  <c r="U10" i="1" s="1"/>
  <c r="T2" i="1"/>
  <c r="S2" i="1"/>
  <c r="S10" i="1" s="1"/>
  <c r="Q2" i="1"/>
  <c r="Q10" i="1" s="1"/>
  <c r="P2" i="1"/>
  <c r="O2" i="1"/>
  <c r="O10" i="1" s="1"/>
  <c r="M2" i="1"/>
  <c r="M10" i="1" s="1"/>
  <c r="L2" i="1"/>
  <c r="K2" i="1"/>
  <c r="K10" i="1" s="1"/>
  <c r="I2" i="1"/>
  <c r="I10" i="1" s="1"/>
  <c r="H2" i="1"/>
  <c r="G2" i="1"/>
  <c r="G10" i="1" s="1"/>
  <c r="E1" i="1"/>
  <c r="V2" i="1" s="1"/>
  <c r="V10" i="1" s="1"/>
  <c r="R19" i="1" l="1"/>
  <c r="R18" i="1"/>
  <c r="L28" i="1"/>
  <c r="L27" i="1"/>
  <c r="G19" i="1"/>
  <c r="G18" i="1"/>
  <c r="O19" i="1"/>
  <c r="O18" i="1"/>
  <c r="I27" i="1"/>
  <c r="I28" i="1"/>
  <c r="U28" i="1"/>
  <c r="U27" i="1"/>
  <c r="V21" i="1"/>
  <c r="H28" i="1"/>
  <c r="H27" i="1"/>
  <c r="P28" i="1"/>
  <c r="P27" i="1"/>
  <c r="K19" i="1"/>
  <c r="K18" i="1"/>
  <c r="S19" i="1"/>
  <c r="S18" i="1"/>
  <c r="M28" i="1"/>
  <c r="M27" i="1"/>
  <c r="Q28" i="1"/>
  <c r="Q27" i="1"/>
  <c r="V30" i="1"/>
  <c r="N19" i="1"/>
  <c r="N18" i="1"/>
  <c r="T28" i="1"/>
  <c r="T27" i="1"/>
  <c r="V23" i="1"/>
  <c r="V27" i="1" s="1"/>
  <c r="J2" i="1"/>
  <c r="J10" i="1" s="1"/>
  <c r="N2" i="1"/>
  <c r="N10" i="1" s="1"/>
  <c r="R2" i="1"/>
  <c r="R10" i="1" s="1"/>
  <c r="H18" i="1"/>
  <c r="L18" i="1"/>
  <c r="P18" i="1"/>
  <c r="T18" i="1"/>
  <c r="H19" i="1"/>
  <c r="L19" i="1"/>
  <c r="P19" i="1"/>
  <c r="T19" i="1"/>
  <c r="J27" i="1"/>
  <c r="N27" i="1"/>
  <c r="R27" i="1"/>
  <c r="J28" i="1"/>
  <c r="N28" i="1"/>
  <c r="R28" i="1"/>
  <c r="J15" i="1"/>
  <c r="I18" i="1"/>
  <c r="M18" i="1"/>
  <c r="Q18" i="1"/>
  <c r="U18" i="1"/>
  <c r="G27" i="1"/>
  <c r="K27" i="1"/>
  <c r="O27" i="1"/>
  <c r="S27" i="1"/>
  <c r="V28" i="1" l="1"/>
  <c r="J19" i="1"/>
  <c r="V19" i="1" s="1"/>
  <c r="J18" i="1"/>
  <c r="V15" i="1"/>
  <c r="V18" i="1" s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<sst xmlns="http://schemas.openxmlformats.org/spreadsheetml/2006/main" count="133" uniqueCount="79">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</sst>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\2023\&#1055;&#1077;&#1088;&#1077;&#1076;&#1072;&#1095;&#1072;%20&#1069;&#1069;%20&#1058;&#1086;&#1084;&#1089;&#1082;&#1072;&#1103;%20&#1086;&#1073;&#1083;\01.%20&#1050;&#1086;&#1088;&#1088;&#1077;&#1082;&#1090;&#1080;&#1088;.%20&#1090;&#1072;&#1088;&#1080;&#1092;.%20&#1079;&#1072;&#1103;&#1074;&#1082;&#1080;\&#1041;&#1072;&#1083;&#1072;&#1085;&#1089;&#1099;\FORM3.1.2023.ORG(v1.0)_&#1058;&#1086;&#1084;&#1089;&#1082;_&#1069;&#1053;&#1058;_2023%2008.09.20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2/&#1047;&#1072;&#1087;&#1088;&#1086;&#1089;&#1099;%20&#1055;&#1080;&#1089;&#1100;&#1084;&#1072;/&#1044;&#1058;&#1056;%20&#1058;&#1054;/&#1054;%20&#1087;&#1088;&#1077;&#1076;&#1086;&#1089;&#1090;&#1072;&#1074;&#1083;&#1077;&#1085;&#1080;&#1080;%20&#1087;&#1088;&#1077;&#1076;&#1083;&#1086;&#1078;&#1077;&#1085;&#1080;&#1081;%20&#1087;&#1086;%20&#1087;&#1088;&#1086;&#1075;&#1085;&#1086;&#1079;&#1085;&#1086;&#1084;&#1091;%20&#1073;&#1072;&#1083;&#1072;&#1085;&#1089;&#1091;%20&#1085;&#1072;%202023%20&#1075;&#1086;&#1076;/FORM3.1.2023.ORG(v1.0)_&#1058;&#1086;&#1084;&#1089;&#1082;_&#1069;&#1053;&#1058;_202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61;&#1088;&#1072;&#1085;&#1080;&#1090;&#1077;&#1083;&#1100;\_&#1055;&#1088;&#1086;&#1077;&#1082;&#1090;%20&#1073;&#1080;&#1079;&#1085;&#1077;&#1089;-&#1087;&#1083;&#1072;&#1085;&#1072;%20&#1085;&#1072;%202023%20&#1075;&#1086;&#1076;\2.&#1041;&#1055;_II\&#1055;&#1058;&#1059;\&#1054;&#1059;&#1080;&#1057;&#1069;\2.&#1041;&#1072;&#1083;&#1072;&#1085;&#1089;_2023_&#1058;&#1086;&#1084;&#1089;&#1082;-%2008.09.22%20(7,33%2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Томская область</v>
          </cell>
        </row>
        <row r="9">
          <cell r="F9">
            <v>2023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/>
      <sheetData sheetId="6"/>
      <sheetData sheetId="7">
        <row r="13">
          <cell r="H13">
            <v>185.72011978171895</v>
          </cell>
          <cell r="I13">
            <v>186.93433333333331</v>
          </cell>
          <cell r="J13">
            <v>185.87837683800308</v>
          </cell>
          <cell r="K13">
            <v>207.51033002597785</v>
          </cell>
          <cell r="L13">
            <v>198.25422466952909</v>
          </cell>
          <cell r="M13">
            <v>195.39457637833647</v>
          </cell>
          <cell r="N13">
            <v>190.17432983812012</v>
          </cell>
          <cell r="O13">
            <v>181.90202626556425</v>
          </cell>
          <cell r="P13">
            <v>176.58166249273455</v>
          </cell>
          <cell r="Q13">
            <v>173.64991787283765</v>
          </cell>
          <cell r="R13">
            <v>179.13027220967916</v>
          </cell>
          <cell r="S13">
            <v>180.07481880105257</v>
          </cell>
          <cell r="T13">
            <v>184.89225059988001</v>
          </cell>
          <cell r="U13">
            <v>188.08132261140938</v>
          </cell>
          <cell r="V13">
            <v>187.69828423109959</v>
          </cell>
          <cell r="W13">
            <v>186.9453346663517</v>
          </cell>
        </row>
      </sheetData>
      <sheetData sheetId="8"/>
      <sheetData sheetId="9"/>
      <sheetData sheetId="10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  <row r="12">
          <cell r="B12" t="str">
            <v>2020</v>
          </cell>
        </row>
        <row r="13">
          <cell r="B13" t="str">
            <v>2021</v>
          </cell>
        </row>
        <row r="14">
          <cell r="B14" t="str">
            <v>2022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>
        <row r="14">
          <cell r="G14">
            <v>1712.2428376534785</v>
          </cell>
          <cell r="H14">
            <v>1735.3794320000002</v>
          </cell>
          <cell r="I14">
            <v>1731.9258311617075</v>
          </cell>
        </row>
        <row r="17">
          <cell r="G17">
            <v>125.50740000000002</v>
          </cell>
          <cell r="H17">
            <v>131.73123000000001</v>
          </cell>
          <cell r="I17">
            <v>126.95016342415316</v>
          </cell>
        </row>
        <row r="23">
          <cell r="G23">
            <v>200.41018644838562</v>
          </cell>
          <cell r="H23">
            <v>202.20708333333332</v>
          </cell>
          <cell r="I23">
            <v>200.58137056733372</v>
          </cell>
        </row>
        <row r="26">
          <cell r="G26">
            <v>14.690066666666665</v>
          </cell>
          <cell r="H26">
            <v>15.272750000000002</v>
          </cell>
          <cell r="I26">
            <v>14.702993729330634</v>
          </cell>
        </row>
      </sheetData>
      <sheetData sheetId="4" refreshError="1"/>
      <sheetData sheetId="5" refreshError="1"/>
      <sheetData sheetId="6" refreshError="1"/>
      <sheetData sheetId="7">
        <row r="18">
          <cell r="H18">
            <v>2.9041607873570574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8.22"/>
      <sheetName val="баланс ТН 2022"/>
      <sheetName val="баланс ТН 2019-2022"/>
      <sheetName val="РН-Эн 2022"/>
      <sheetName val="РН-Эн 2019-2022"/>
      <sheetName val="ТН 2022"/>
      <sheetName val="ТН 2019-2022"/>
      <sheetName val="баланс 2022"/>
      <sheetName val="баланс 2019-2022"/>
      <sheetName val="Форма 3 РН-Энерго"/>
      <sheetName val="потери Н-Вас."/>
      <sheetName val="к Н-Вас."/>
      <sheetName val="потери РН-Э"/>
      <sheetName val="ЗЕП"/>
      <sheetName val="потери Том."/>
      <sheetName val="ФСК"/>
      <sheetName val="свод годовых"/>
      <sheetName val="Форма 3 РН-Энерго_кор-ка РН-Эне"/>
      <sheetName val="баланс 2018_отправлено"/>
      <sheetName val="Форма 3 РН-Энерго_отправлено"/>
      <sheetName val="Сторонники ФАКТ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C13">
            <v>223.92474347120771</v>
          </cell>
          <cell r="D13">
            <v>213.93648559279657</v>
          </cell>
          <cell r="E13">
            <v>210.85054475280293</v>
          </cell>
          <cell r="F13">
            <v>205.21738606501938</v>
          </cell>
          <cell r="G13">
            <v>196.29049012520989</v>
          </cell>
          <cell r="H13">
            <v>190.54916741494443</v>
          </cell>
          <cell r="I13">
            <v>187.38544742398918</v>
          </cell>
          <cell r="J13">
            <v>193.29934769461951</v>
          </cell>
          <cell r="K13">
            <v>194.31858134773006</v>
          </cell>
          <cell r="L13">
            <v>199.51723516662594</v>
          </cell>
          <cell r="M13">
            <v>202.95887255646491</v>
          </cell>
          <cell r="N13">
            <v>202.54552202569022</v>
          </cell>
        </row>
        <row r="19">
          <cell r="C19">
            <v>16.414413445229847</v>
          </cell>
          <cell r="D19">
            <v>15.682260923267465</v>
          </cell>
          <cell r="E19">
            <v>15.455968374466474</v>
          </cell>
          <cell r="F19">
            <v>15.043056226899253</v>
          </cell>
          <cell r="G19">
            <v>14.388463859645627</v>
          </cell>
          <cell r="H19">
            <v>13.967504922209875</v>
          </cell>
          <cell r="I19">
            <v>13.735529551151526</v>
          </cell>
          <cell r="J19">
            <v>14.169075484940342</v>
          </cell>
          <cell r="K19">
            <v>14.243762546677502</v>
          </cell>
          <cell r="L19">
            <v>14.624984566745937</v>
          </cell>
          <cell r="M19">
            <v>14.877549945055543</v>
          </cell>
          <cell r="N19">
            <v>14.847237794590617</v>
          </cell>
        </row>
        <row r="83">
          <cell r="C83">
            <v>162366.9707973956</v>
          </cell>
          <cell r="D83">
            <v>141395.92297980815</v>
          </cell>
          <cell r="E83">
            <v>153073.0316912758</v>
          </cell>
          <cell r="F83">
            <v>144260.00511332825</v>
          </cell>
          <cell r="G83">
            <v>142776.78417533456</v>
          </cell>
          <cell r="H83">
            <v>133953.35068796942</v>
          </cell>
          <cell r="I83">
            <v>136070.21762922502</v>
          </cell>
          <cell r="J83">
            <v>140430.79189870003</v>
          </cell>
          <cell r="K83">
            <v>136518.5758722137</v>
          </cell>
          <cell r="L83">
            <v>144989.25352734118</v>
          </cell>
          <cell r="M83">
            <v>142540.82923644979</v>
          </cell>
          <cell r="N83">
            <v>147183.995157386</v>
          </cell>
        </row>
        <row r="88">
          <cell r="C88">
            <v>11901.498959449096</v>
          </cell>
          <cell r="D88">
            <v>10364.32115441994</v>
          </cell>
          <cell r="E88">
            <v>11220.253222970514</v>
          </cell>
          <cell r="F88">
            <v>10574.258374806959</v>
          </cell>
          <cell r="G88">
            <v>10465.538280052024</v>
          </cell>
          <cell r="H88">
            <v>9818.7806054281591</v>
          </cell>
          <cell r="I88">
            <v>9973.9469522221934</v>
          </cell>
          <cell r="J88">
            <v>10293.577046174712</v>
          </cell>
          <cell r="K88">
            <v>10006.811611433264</v>
          </cell>
          <cell r="L88">
            <v>10627.712283554105</v>
          </cell>
          <cell r="M88">
            <v>10448.242783031768</v>
          </cell>
          <cell r="N88">
            <v>10788.586845036391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  <pageSetUpPr fitToPage="1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C7" sqref="C7"/>
      <selection pane="topRight" activeCell="G7" sqref="G7"/>
      <selection pane="bottomLeft" activeCell="C12" sqref="C12"/>
      <selection pane="bottomRight" activeCell="G7" sqref="G1:I1048576"/>
    </sheetView>
  </sheetViews>
  <sheetFormatPr defaultColWidth="14.140625" defaultRowHeight="12" x14ac:dyDescent="0.2"/>
  <cols>
    <col min="1" max="1" width="14.140625" style="81" hidden="1" customWidth="1"/>
    <col min="2" max="2" width="14.140625" style="82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9" width="10.7109375" style="19" hidden="1" customWidth="1"/>
    <col min="10" max="22" width="10.7109375" style="19" customWidth="1"/>
    <col min="23" max="23" width="35.42578125" style="19" customWidth="1"/>
    <col min="24" max="38" width="14.140625" style="56"/>
    <col min="39" max="54" width="14.140625" style="56" customWidth="1"/>
    <col min="55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2023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2021</v>
      </c>
      <c r="H2" s="12">
        <f>$E$1-2</f>
        <v>2021</v>
      </c>
      <c r="I2" s="12">
        <f>$E$1-1</f>
        <v>2022</v>
      </c>
      <c r="J2" s="12">
        <f t="shared" ref="J2:V2" si="0">$E$1</f>
        <v>2023</v>
      </c>
      <c r="K2" s="12">
        <f t="shared" si="0"/>
        <v>2023</v>
      </c>
      <c r="L2" s="12">
        <f t="shared" si="0"/>
        <v>2023</v>
      </c>
      <c r="M2" s="12">
        <f t="shared" si="0"/>
        <v>2023</v>
      </c>
      <c r="N2" s="12">
        <f t="shared" si="0"/>
        <v>2023</v>
      </c>
      <c r="O2" s="12">
        <f t="shared" si="0"/>
        <v>2023</v>
      </c>
      <c r="P2" s="12">
        <f t="shared" si="0"/>
        <v>2023</v>
      </c>
      <c r="Q2" s="12">
        <f t="shared" si="0"/>
        <v>2023</v>
      </c>
      <c r="R2" s="12">
        <f t="shared" si="0"/>
        <v>2023</v>
      </c>
      <c r="S2" s="12">
        <f t="shared" si="0"/>
        <v>2023</v>
      </c>
      <c r="T2" s="12">
        <f t="shared" si="0"/>
        <v>2023</v>
      </c>
      <c r="U2" s="12">
        <f t="shared" si="0"/>
        <v>2023</v>
      </c>
      <c r="V2" s="12">
        <f t="shared" si="0"/>
        <v>2023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29.2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"Энергонефть Томск" по технологическому расходу электроэнергии (мощности) - потерям в электрических сетях на 2023 год в регионе: Томская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2021 Год</v>
      </c>
      <c r="H10" s="38" t="str">
        <f t="shared" si="1"/>
        <v>Факт 2021 Год</v>
      </c>
      <c r="I10" s="38" t="str">
        <f t="shared" si="1"/>
        <v>План 2022 Год</v>
      </c>
      <c r="J10" s="38" t="str">
        <f t="shared" si="1"/>
        <v>План 2023 Январь</v>
      </c>
      <c r="K10" s="38" t="str">
        <f t="shared" si="1"/>
        <v>План 2023 Февраль</v>
      </c>
      <c r="L10" s="38" t="str">
        <f t="shared" si="1"/>
        <v>План 2023 Март</v>
      </c>
      <c r="M10" s="38" t="str">
        <f t="shared" si="1"/>
        <v>План 2023 Апрель</v>
      </c>
      <c r="N10" s="38" t="str">
        <f t="shared" si="1"/>
        <v>План 2023 Май</v>
      </c>
      <c r="O10" s="38" t="str">
        <f t="shared" si="1"/>
        <v>План 2023 Июнь</v>
      </c>
      <c r="P10" s="38" t="str">
        <f t="shared" si="1"/>
        <v>План 2023 Июль</v>
      </c>
      <c r="Q10" s="38" t="str">
        <f t="shared" si="1"/>
        <v>План 2023 Август</v>
      </c>
      <c r="R10" s="38" t="str">
        <f t="shared" si="1"/>
        <v>План 2023 Сентябрь</v>
      </c>
      <c r="S10" s="38" t="str">
        <f t="shared" si="1"/>
        <v>План 2023 Октябрь</v>
      </c>
      <c r="T10" s="38" t="str">
        <f t="shared" si="1"/>
        <v>План 2023 Ноябрь</v>
      </c>
      <c r="U10" s="38" t="str">
        <f t="shared" si="1"/>
        <v>План 2023 Декабрь</v>
      </c>
      <c r="V10" s="38" t="str">
        <f t="shared" si="1"/>
        <v>План 2023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f>'[2]Форма 3.1'!G14</f>
        <v>1712.2428376534785</v>
      </c>
      <c r="H14" s="50">
        <f>'[2]Форма 3.1'!H14</f>
        <v>1735.3794320000002</v>
      </c>
      <c r="I14" s="50">
        <f>'[2]Форма 3.1'!I14</f>
        <v>1731.9258311617075</v>
      </c>
      <c r="J14" s="50">
        <f>'[3]баланс 2022'!C83/1000</f>
        <v>162.3669707973956</v>
      </c>
      <c r="K14" s="50">
        <f>'[3]баланс 2022'!D83/1000</f>
        <v>141.39592297980815</v>
      </c>
      <c r="L14" s="50">
        <f>'[3]баланс 2022'!E83/1000</f>
        <v>153.07303169127579</v>
      </c>
      <c r="M14" s="50">
        <f>'[3]баланс 2022'!F83/1000</f>
        <v>144.26000511332825</v>
      </c>
      <c r="N14" s="50">
        <f>'[3]баланс 2022'!G83/1000</f>
        <v>142.77678417533457</v>
      </c>
      <c r="O14" s="50">
        <f>'[3]баланс 2022'!H83/1000</f>
        <v>133.95335068796942</v>
      </c>
      <c r="P14" s="50">
        <f>'[3]баланс 2022'!I83/1000</f>
        <v>136.07021762922503</v>
      </c>
      <c r="Q14" s="50">
        <f>'[3]баланс 2022'!J83/1000</f>
        <v>140.43079189870002</v>
      </c>
      <c r="R14" s="50">
        <f>'[3]баланс 2022'!K83/1000</f>
        <v>136.51857587221369</v>
      </c>
      <c r="S14" s="50">
        <f>'[3]баланс 2022'!L83/1000</f>
        <v>144.98925352734119</v>
      </c>
      <c r="T14" s="50">
        <f>'[3]баланс 2022'!M83/1000</f>
        <v>142.54082923644978</v>
      </c>
      <c r="U14" s="50">
        <f>'[3]баланс 2022'!N83/1000</f>
        <v>147.18399515738599</v>
      </c>
      <c r="V14" s="51">
        <f>SUM(J14:U14)</f>
        <v>1725.5597287664273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125.50740000000002</v>
      </c>
      <c r="H15" s="53">
        <f t="shared" si="2"/>
        <v>131.73123000000001</v>
      </c>
      <c r="I15" s="53">
        <f t="shared" si="2"/>
        <v>126.95016342415316</v>
      </c>
      <c r="J15" s="53">
        <f t="shared" si="2"/>
        <v>11.901498959449096</v>
      </c>
      <c r="K15" s="53">
        <f t="shared" si="2"/>
        <v>10.36432115441994</v>
      </c>
      <c r="L15" s="53">
        <f t="shared" si="2"/>
        <v>11.220253222970515</v>
      </c>
      <c r="M15" s="53">
        <f t="shared" si="2"/>
        <v>10.574258374806959</v>
      </c>
      <c r="N15" s="53">
        <f t="shared" si="2"/>
        <v>10.465538280052023</v>
      </c>
      <c r="O15" s="53">
        <f t="shared" si="2"/>
        <v>9.8187806054281594</v>
      </c>
      <c r="P15" s="53">
        <f t="shared" si="2"/>
        <v>9.9739469522221942</v>
      </c>
      <c r="Q15" s="53">
        <f t="shared" si="2"/>
        <v>10.293577046174713</v>
      </c>
      <c r="R15" s="53">
        <f t="shared" si="2"/>
        <v>10.006811611433264</v>
      </c>
      <c r="S15" s="53">
        <f t="shared" si="2"/>
        <v>10.627712283554105</v>
      </c>
      <c r="T15" s="53">
        <f t="shared" si="2"/>
        <v>10.448242783031768</v>
      </c>
      <c r="U15" s="53">
        <f t="shared" si="2"/>
        <v>10.78858684503639</v>
      </c>
      <c r="V15" s="51">
        <f>SUM(J15:U15)</f>
        <v>126.48352811857914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f>'[2]Форма 3.1'!G17</f>
        <v>125.50740000000002</v>
      </c>
      <c r="H17" s="55">
        <f>'[2]Форма 3.1'!H17</f>
        <v>131.73123000000001</v>
      </c>
      <c r="I17" s="55">
        <f>'[2]Форма 3.1'!I17</f>
        <v>126.95016342415316</v>
      </c>
      <c r="J17" s="55">
        <f>'[3]баланс 2022'!C88/1000</f>
        <v>11.901498959449096</v>
      </c>
      <c r="K17" s="55">
        <f>'[3]баланс 2022'!D88/1000</f>
        <v>10.36432115441994</v>
      </c>
      <c r="L17" s="55">
        <f>'[3]баланс 2022'!E88/1000</f>
        <v>11.220253222970515</v>
      </c>
      <c r="M17" s="55">
        <f>'[3]баланс 2022'!F88/1000</f>
        <v>10.574258374806959</v>
      </c>
      <c r="N17" s="55">
        <f>'[3]баланс 2022'!G88/1000</f>
        <v>10.465538280052023</v>
      </c>
      <c r="O17" s="55">
        <f>'[3]баланс 2022'!H88/1000</f>
        <v>9.8187806054281594</v>
      </c>
      <c r="P17" s="55">
        <f>'[3]баланс 2022'!I88/1000</f>
        <v>9.9739469522221942</v>
      </c>
      <c r="Q17" s="55">
        <f>'[3]баланс 2022'!J88/1000</f>
        <v>10.293577046174713</v>
      </c>
      <c r="R17" s="55">
        <f>'[3]баланс 2022'!K88/1000</f>
        <v>10.006811611433264</v>
      </c>
      <c r="S17" s="55">
        <f>'[3]баланс 2022'!L88/1000</f>
        <v>10.627712283554105</v>
      </c>
      <c r="T17" s="55">
        <f>'[3]баланс 2022'!M88/1000</f>
        <v>10.448242783031768</v>
      </c>
      <c r="U17" s="55">
        <f>'[3]баланс 2022'!N88/1000</f>
        <v>10.78858684503639</v>
      </c>
      <c r="V17" s="51">
        <f>SUM(J17:U17)</f>
        <v>126.48352811857914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7.3300000000000018</v>
      </c>
      <c r="H18" s="53">
        <f t="shared" si="3"/>
        <v>7.5909180189015864</v>
      </c>
      <c r="I18" s="53">
        <f t="shared" si="3"/>
        <v>7.33</v>
      </c>
      <c r="J18" s="53">
        <f t="shared" si="3"/>
        <v>7.3299999999999992</v>
      </c>
      <c r="K18" s="53">
        <f t="shared" si="3"/>
        <v>7.3300000000000018</v>
      </c>
      <c r="L18" s="53">
        <f t="shared" si="3"/>
        <v>7.3299999999999992</v>
      </c>
      <c r="M18" s="53">
        <f t="shared" si="3"/>
        <v>7.3299999999999992</v>
      </c>
      <c r="N18" s="53">
        <f t="shared" si="3"/>
        <v>7.3299999999999992</v>
      </c>
      <c r="O18" s="53">
        <f t="shared" si="3"/>
        <v>7.33</v>
      </c>
      <c r="P18" s="53">
        <f t="shared" si="3"/>
        <v>7.33</v>
      </c>
      <c r="Q18" s="53">
        <f t="shared" si="3"/>
        <v>7.33</v>
      </c>
      <c r="R18" s="53">
        <f t="shared" si="3"/>
        <v>7.33</v>
      </c>
      <c r="S18" s="53">
        <f t="shared" si="3"/>
        <v>7.3299999999999974</v>
      </c>
      <c r="T18" s="53">
        <f t="shared" si="3"/>
        <v>7.3299999999999992</v>
      </c>
      <c r="U18" s="53">
        <f t="shared" si="3"/>
        <v>7.3299999999999974</v>
      </c>
      <c r="V18" s="53">
        <f t="shared" si="3"/>
        <v>7.3300000000000018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1586.7354376534786</v>
      </c>
      <c r="H19" s="53">
        <f t="shared" si="4"/>
        <v>1603.6482020000001</v>
      </c>
      <c r="I19" s="53">
        <f t="shared" si="4"/>
        <v>1604.9756677375544</v>
      </c>
      <c r="J19" s="53">
        <f t="shared" si="4"/>
        <v>150.4654718379465</v>
      </c>
      <c r="K19" s="53">
        <f t="shared" si="4"/>
        <v>131.03160182538821</v>
      </c>
      <c r="L19" s="53">
        <f t="shared" si="4"/>
        <v>141.85277846830527</v>
      </c>
      <c r="M19" s="53">
        <f t="shared" si="4"/>
        <v>133.68574673852129</v>
      </c>
      <c r="N19" s="53">
        <f t="shared" si="4"/>
        <v>132.31124589528255</v>
      </c>
      <c r="O19" s="53">
        <f t="shared" si="4"/>
        <v>124.13457008254126</v>
      </c>
      <c r="P19" s="53">
        <f t="shared" si="4"/>
        <v>126.09627067700283</v>
      </c>
      <c r="Q19" s="53">
        <f t="shared" si="4"/>
        <v>130.13721485252532</v>
      </c>
      <c r="R19" s="53">
        <f t="shared" si="4"/>
        <v>126.51176426078042</v>
      </c>
      <c r="S19" s="53">
        <f t="shared" si="4"/>
        <v>134.36154124378709</v>
      </c>
      <c r="T19" s="53">
        <f t="shared" si="4"/>
        <v>132.09258645341802</v>
      </c>
      <c r="U19" s="53">
        <f t="shared" si="4"/>
        <v>136.39540831234962</v>
      </c>
      <c r="V19" s="51">
        <f>SUM(J19:U19)</f>
        <v>1599.0762006478485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f t="shared" ref="G21:U21" si="5">G14-G17</f>
        <v>1586.7354376534786</v>
      </c>
      <c r="H21" s="55">
        <f t="shared" si="5"/>
        <v>1603.6482020000001</v>
      </c>
      <c r="I21" s="55">
        <f t="shared" si="5"/>
        <v>1604.9756677375544</v>
      </c>
      <c r="J21" s="55">
        <f t="shared" si="5"/>
        <v>150.4654718379465</v>
      </c>
      <c r="K21" s="55">
        <f t="shared" si="5"/>
        <v>131.03160182538821</v>
      </c>
      <c r="L21" s="55">
        <f t="shared" si="5"/>
        <v>141.85277846830527</v>
      </c>
      <c r="M21" s="55">
        <f t="shared" si="5"/>
        <v>133.68574673852129</v>
      </c>
      <c r="N21" s="55">
        <f t="shared" si="5"/>
        <v>132.31124589528255</v>
      </c>
      <c r="O21" s="55">
        <f t="shared" si="5"/>
        <v>124.13457008254126</v>
      </c>
      <c r="P21" s="55">
        <f t="shared" si="5"/>
        <v>126.09627067700283</v>
      </c>
      <c r="Q21" s="55">
        <f t="shared" si="5"/>
        <v>130.13721485252532</v>
      </c>
      <c r="R21" s="55">
        <f t="shared" si="5"/>
        <v>126.51176426078042</v>
      </c>
      <c r="S21" s="55">
        <f t="shared" si="5"/>
        <v>134.36154124378709</v>
      </c>
      <c r="T21" s="55">
        <f t="shared" si="5"/>
        <v>132.09258645341802</v>
      </c>
      <c r="U21" s="55">
        <f t="shared" si="5"/>
        <v>136.39540831234962</v>
      </c>
      <c r="V21" s="51">
        <f>SUM(J21:U21)</f>
        <v>1599.0762006478485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f>'[2]Форма 3.1'!G23</f>
        <v>200.41018644838562</v>
      </c>
      <c r="H23" s="50">
        <f>'[2]Форма 3.1'!H23</f>
        <v>202.20708333333332</v>
      </c>
      <c r="I23" s="50">
        <f>'[2]Форма 3.1'!I23</f>
        <v>200.58137056733372</v>
      </c>
      <c r="J23" s="50">
        <f>'[3]баланс 2022'!C13</f>
        <v>223.92474347120771</v>
      </c>
      <c r="K23" s="50">
        <f>'[3]баланс 2022'!D13</f>
        <v>213.93648559279657</v>
      </c>
      <c r="L23" s="50">
        <f>'[3]баланс 2022'!E13</f>
        <v>210.85054475280293</v>
      </c>
      <c r="M23" s="50">
        <f>'[3]баланс 2022'!F13</f>
        <v>205.21738606501938</v>
      </c>
      <c r="N23" s="50">
        <f>'[3]баланс 2022'!G13</f>
        <v>196.29049012520989</v>
      </c>
      <c r="O23" s="50">
        <f>'[3]баланс 2022'!H13</f>
        <v>190.54916741494443</v>
      </c>
      <c r="P23" s="50">
        <f>'[3]баланс 2022'!I13</f>
        <v>187.38544742398918</v>
      </c>
      <c r="Q23" s="50">
        <f>'[3]баланс 2022'!J13</f>
        <v>193.29934769461951</v>
      </c>
      <c r="R23" s="50">
        <f>'[3]баланс 2022'!K13</f>
        <v>194.31858134773006</v>
      </c>
      <c r="S23" s="50">
        <f>'[3]баланс 2022'!L13</f>
        <v>199.51723516662594</v>
      </c>
      <c r="T23" s="50">
        <f>'[3]баланс 2022'!M13</f>
        <v>202.95887255646491</v>
      </c>
      <c r="U23" s="50">
        <f>'[3]баланс 2022'!N13</f>
        <v>202.54552202569022</v>
      </c>
      <c r="V23" s="51">
        <f>SUM(J23:U23)/12</f>
        <v>201.73281863642504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6">SUM(G25:G26)</f>
        <v>14.690066666666665</v>
      </c>
      <c r="H24" s="53">
        <f t="shared" si="6"/>
        <v>15.272750000000002</v>
      </c>
      <c r="I24" s="53">
        <f t="shared" si="6"/>
        <v>14.702993729330634</v>
      </c>
      <c r="J24" s="53">
        <f t="shared" si="6"/>
        <v>16.414413445229847</v>
      </c>
      <c r="K24" s="53">
        <f t="shared" si="6"/>
        <v>15.682260923267465</v>
      </c>
      <c r="L24" s="53">
        <f t="shared" si="6"/>
        <v>15.455968374466474</v>
      </c>
      <c r="M24" s="53">
        <f t="shared" si="6"/>
        <v>15.043056226899253</v>
      </c>
      <c r="N24" s="53">
        <f t="shared" si="6"/>
        <v>14.388463859645627</v>
      </c>
      <c r="O24" s="53">
        <f t="shared" si="6"/>
        <v>13.967504922209875</v>
      </c>
      <c r="P24" s="53">
        <f t="shared" si="6"/>
        <v>13.735529551151526</v>
      </c>
      <c r="Q24" s="53">
        <f t="shared" si="6"/>
        <v>14.169075484940342</v>
      </c>
      <c r="R24" s="53">
        <f t="shared" si="6"/>
        <v>14.243762546677502</v>
      </c>
      <c r="S24" s="53">
        <f t="shared" si="6"/>
        <v>14.624984566745937</v>
      </c>
      <c r="T24" s="53">
        <f t="shared" si="6"/>
        <v>14.877549945055543</v>
      </c>
      <c r="U24" s="53">
        <f t="shared" si="6"/>
        <v>14.847237794590617</v>
      </c>
      <c r="V24" s="53">
        <f t="shared" si="6"/>
        <v>14.787483970073334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f>'[2]Форма 3.1'!G26</f>
        <v>14.690066666666665</v>
      </c>
      <c r="H26" s="55">
        <f>'[2]Форма 3.1'!H26</f>
        <v>15.272750000000002</v>
      </c>
      <c r="I26" s="55">
        <f>'[2]Форма 3.1'!I26</f>
        <v>14.702993729330634</v>
      </c>
      <c r="J26" s="55">
        <f>'[3]баланс 2022'!C19</f>
        <v>16.414413445229847</v>
      </c>
      <c r="K26" s="55">
        <f>'[3]баланс 2022'!D19</f>
        <v>15.682260923267465</v>
      </c>
      <c r="L26" s="55">
        <f>'[3]баланс 2022'!E19</f>
        <v>15.455968374466474</v>
      </c>
      <c r="M26" s="55">
        <f>'[3]баланс 2022'!F19</f>
        <v>15.043056226899253</v>
      </c>
      <c r="N26" s="55">
        <f>'[3]баланс 2022'!G19</f>
        <v>14.388463859645627</v>
      </c>
      <c r="O26" s="55">
        <f>'[3]баланс 2022'!H19</f>
        <v>13.967504922209875</v>
      </c>
      <c r="P26" s="55">
        <f>'[3]баланс 2022'!I19</f>
        <v>13.735529551151526</v>
      </c>
      <c r="Q26" s="55">
        <f>'[3]баланс 2022'!J19</f>
        <v>14.169075484940342</v>
      </c>
      <c r="R26" s="55">
        <f>'[3]баланс 2022'!K19</f>
        <v>14.243762546677502</v>
      </c>
      <c r="S26" s="55">
        <f>'[3]баланс 2022'!L19</f>
        <v>14.624984566745937</v>
      </c>
      <c r="T26" s="55">
        <f>'[3]баланс 2022'!M19</f>
        <v>14.877549945055543</v>
      </c>
      <c r="U26" s="55">
        <f>'[3]баланс 2022'!N19</f>
        <v>14.847237794590617</v>
      </c>
      <c r="V26" s="51">
        <f>SUM(J26:U26)/12</f>
        <v>14.787483970073334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7">IF(G23=0,0,G24/G23*100)</f>
        <v>7.3299999999999992</v>
      </c>
      <c r="H27" s="53">
        <f t="shared" si="7"/>
        <v>7.5530242305227535</v>
      </c>
      <c r="I27" s="53">
        <f t="shared" si="7"/>
        <v>7.3301890837339485</v>
      </c>
      <c r="J27" s="53">
        <f t="shared" si="7"/>
        <v>7.3303258901982025</v>
      </c>
      <c r="K27" s="53">
        <f t="shared" si="7"/>
        <v>7.3303349261877839</v>
      </c>
      <c r="L27" s="53">
        <f t="shared" si="7"/>
        <v>7.3302956805668922</v>
      </c>
      <c r="M27" s="53">
        <f t="shared" si="7"/>
        <v>7.3303030095769444</v>
      </c>
      <c r="N27" s="53">
        <f t="shared" si="7"/>
        <v>7.330188971695728</v>
      </c>
      <c r="O27" s="53">
        <f t="shared" si="7"/>
        <v>7.3301316986570191</v>
      </c>
      <c r="P27" s="53">
        <f t="shared" si="7"/>
        <v>7.3300940601180837</v>
      </c>
      <c r="Q27" s="53">
        <f t="shared" si="7"/>
        <v>7.3301206930739884</v>
      </c>
      <c r="R27" s="53">
        <f t="shared" si="7"/>
        <v>7.3301083447025128</v>
      </c>
      <c r="S27" s="53">
        <f t="shared" si="7"/>
        <v>7.3301860636410403</v>
      </c>
      <c r="T27" s="53">
        <f t="shared" si="7"/>
        <v>7.3303274489349954</v>
      </c>
      <c r="U27" s="53">
        <f t="shared" si="7"/>
        <v>7.330321424093218</v>
      </c>
      <c r="V27" s="53">
        <f t="shared" si="7"/>
        <v>7.3302321704651447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8">G23-G24</f>
        <v>185.72011978171895</v>
      </c>
      <c r="H28" s="53">
        <f t="shared" si="8"/>
        <v>186.93433333333331</v>
      </c>
      <c r="I28" s="53">
        <f t="shared" si="8"/>
        <v>185.87837683800308</v>
      </c>
      <c r="J28" s="53">
        <f t="shared" si="8"/>
        <v>207.51033002597785</v>
      </c>
      <c r="K28" s="53">
        <f t="shared" si="8"/>
        <v>198.25422466952909</v>
      </c>
      <c r="L28" s="53">
        <f t="shared" si="8"/>
        <v>195.39457637833647</v>
      </c>
      <c r="M28" s="53">
        <f t="shared" si="8"/>
        <v>190.17432983812012</v>
      </c>
      <c r="N28" s="53">
        <f t="shared" si="8"/>
        <v>181.90202626556425</v>
      </c>
      <c r="O28" s="53">
        <f t="shared" si="8"/>
        <v>176.58166249273455</v>
      </c>
      <c r="P28" s="53">
        <f t="shared" si="8"/>
        <v>173.64991787283765</v>
      </c>
      <c r="Q28" s="53">
        <f t="shared" si="8"/>
        <v>179.13027220967916</v>
      </c>
      <c r="R28" s="53">
        <f t="shared" si="8"/>
        <v>180.07481880105257</v>
      </c>
      <c r="S28" s="53">
        <f t="shared" si="8"/>
        <v>184.89225059988001</v>
      </c>
      <c r="T28" s="53">
        <f t="shared" si="8"/>
        <v>188.08132261140938</v>
      </c>
      <c r="U28" s="53">
        <f t="shared" si="8"/>
        <v>187.69828423109959</v>
      </c>
      <c r="V28" s="51">
        <f>SUM(J28:U28)/12</f>
        <v>186.94533466635173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f t="shared" ref="G30:U30" si="9">G23-G26</f>
        <v>185.72011978171895</v>
      </c>
      <c r="H30" s="55">
        <f t="shared" si="9"/>
        <v>186.93433333333331</v>
      </c>
      <c r="I30" s="55">
        <f t="shared" si="9"/>
        <v>185.87837683800308</v>
      </c>
      <c r="J30" s="55">
        <f t="shared" si="9"/>
        <v>207.51033002597785</v>
      </c>
      <c r="K30" s="55">
        <f t="shared" si="9"/>
        <v>198.25422466952909</v>
      </c>
      <c r="L30" s="55">
        <f t="shared" si="9"/>
        <v>195.39457637833647</v>
      </c>
      <c r="M30" s="55">
        <f t="shared" si="9"/>
        <v>190.17432983812012</v>
      </c>
      <c r="N30" s="55">
        <f t="shared" si="9"/>
        <v>181.90202626556425</v>
      </c>
      <c r="O30" s="55">
        <f t="shared" si="9"/>
        <v>176.58166249273455</v>
      </c>
      <c r="P30" s="55">
        <f t="shared" si="9"/>
        <v>173.64991787283765</v>
      </c>
      <c r="Q30" s="55">
        <f t="shared" si="9"/>
        <v>179.13027220967916</v>
      </c>
      <c r="R30" s="55">
        <f t="shared" si="9"/>
        <v>180.07481880105257</v>
      </c>
      <c r="S30" s="55">
        <f t="shared" si="9"/>
        <v>184.89225059988001</v>
      </c>
      <c r="T30" s="55">
        <f t="shared" si="9"/>
        <v>188.08132261140938</v>
      </c>
      <c r="U30" s="55">
        <f t="shared" si="9"/>
        <v>187.69828423109959</v>
      </c>
      <c r="V30" s="51">
        <f>SUM(J30:U30)/12</f>
        <v>186.94533466635173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10">SUM(G32:G33)</f>
        <v>185.72011978171895</v>
      </c>
      <c r="H31" s="53">
        <f t="shared" si="10"/>
        <v>186.93433333333331</v>
      </c>
      <c r="I31" s="53">
        <f t="shared" si="10"/>
        <v>185.87837683800308</v>
      </c>
      <c r="J31" s="53">
        <f t="shared" si="10"/>
        <v>207.51033002597785</v>
      </c>
      <c r="K31" s="53">
        <f t="shared" si="10"/>
        <v>198.25422466952909</v>
      </c>
      <c r="L31" s="53">
        <f t="shared" si="10"/>
        <v>195.39457637833647</v>
      </c>
      <c r="M31" s="53">
        <f t="shared" si="10"/>
        <v>190.17432983812012</v>
      </c>
      <c r="N31" s="53">
        <f t="shared" si="10"/>
        <v>181.90202626556425</v>
      </c>
      <c r="O31" s="53">
        <f t="shared" si="10"/>
        <v>176.58166249273455</v>
      </c>
      <c r="P31" s="53">
        <f t="shared" si="10"/>
        <v>173.64991787283765</v>
      </c>
      <c r="Q31" s="53">
        <f t="shared" si="10"/>
        <v>179.13027220967916</v>
      </c>
      <c r="R31" s="53">
        <f t="shared" si="10"/>
        <v>180.07481880105257</v>
      </c>
      <c r="S31" s="53">
        <f t="shared" si="10"/>
        <v>184.89225059988001</v>
      </c>
      <c r="T31" s="53">
        <f t="shared" si="10"/>
        <v>188.08132261140938</v>
      </c>
      <c r="U31" s="53">
        <f t="shared" si="10"/>
        <v>187.69828423109959</v>
      </c>
      <c r="V31" s="53">
        <f t="shared" si="10"/>
        <v>186.9453346663517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185.72011978171895</v>
      </c>
      <c r="H33" s="53">
        <f>[1]Субабоненты!I13</f>
        <v>186.93433333333331</v>
      </c>
      <c r="I33" s="53">
        <f>[1]Субабоненты!J13</f>
        <v>185.87837683800308</v>
      </c>
      <c r="J33" s="53">
        <f>[1]Субабоненты!K13</f>
        <v>207.51033002597785</v>
      </c>
      <c r="K33" s="53">
        <f>[1]Субабоненты!L13</f>
        <v>198.25422466952909</v>
      </c>
      <c r="L33" s="53">
        <f>[1]Субабоненты!M13</f>
        <v>195.39457637833647</v>
      </c>
      <c r="M33" s="53">
        <f>[1]Субабоненты!N13</f>
        <v>190.17432983812012</v>
      </c>
      <c r="N33" s="53">
        <f>[1]Субабоненты!O13</f>
        <v>181.90202626556425</v>
      </c>
      <c r="O33" s="53">
        <f>[1]Субабоненты!P13</f>
        <v>176.58166249273455</v>
      </c>
      <c r="P33" s="53">
        <f>[1]Субабоненты!Q13</f>
        <v>173.64991787283765</v>
      </c>
      <c r="Q33" s="53">
        <f>[1]Субабоненты!R13</f>
        <v>179.13027220967916</v>
      </c>
      <c r="R33" s="53">
        <f>[1]Субабоненты!S13</f>
        <v>180.07481880105257</v>
      </c>
      <c r="S33" s="53">
        <f>[1]Субабоненты!T13</f>
        <v>184.89225059988001</v>
      </c>
      <c r="T33" s="53">
        <f>[1]Субабоненты!U13</f>
        <v>188.08132261140938</v>
      </c>
      <c r="U33" s="53">
        <f>[1]Субабоненты!V13</f>
        <v>187.69828423109959</v>
      </c>
      <c r="V33" s="53">
        <f>[1]Субабоненты!W13</f>
        <v>186.9453346663517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s="19" customFormat="1" ht="15" hidden="1" x14ac:dyDescent="0.15">
      <c r="A35" s="20"/>
      <c r="B35" s="16"/>
      <c r="C35" s="17"/>
      <c r="D35" s="40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3" customFormat="1" ht="15" hidden="1" x14ac:dyDescent="0.15">
      <c r="A36" s="65"/>
      <c r="B36" s="5"/>
      <c r="C36" s="66"/>
      <c r="D36" s="70"/>
      <c r="E36" s="35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s="73" customFormat="1" ht="15" hidden="1" x14ac:dyDescent="0.15">
      <c r="A37" s="65"/>
      <c r="B37" s="5"/>
      <c r="C37" s="66"/>
      <c r="D37" s="70"/>
      <c r="E37" s="35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3" customHeight="1" x14ac:dyDescent="0.2">
      <c r="A38" s="20"/>
      <c r="B38" s="16"/>
      <c r="E38" s="74"/>
    </row>
    <row r="39" spans="1:23" ht="20.25" customHeight="1" x14ac:dyDescent="0.2">
      <c r="A39" s="20"/>
      <c r="B39" s="16"/>
      <c r="D39" s="75" t="s">
        <v>77</v>
      </c>
      <c r="E39" s="75"/>
      <c r="F39" s="75"/>
      <c r="G39" s="75"/>
      <c r="H39" s="76"/>
      <c r="I39" s="76"/>
      <c r="J39" s="76"/>
      <c r="M39" s="77"/>
      <c r="N39" s="77"/>
      <c r="O39" s="77"/>
      <c r="P39" s="77"/>
    </row>
    <row r="40" spans="1:23" x14ac:dyDescent="0.2">
      <c r="A40" s="20"/>
      <c r="B40" s="16"/>
      <c r="E40" s="78"/>
      <c r="F40" s="79"/>
      <c r="G40" s="80"/>
      <c r="H40" s="80"/>
      <c r="I40" s="80"/>
      <c r="J40" s="80"/>
    </row>
    <row r="41" spans="1:23" ht="19.5" customHeight="1" x14ac:dyDescent="0.2">
      <c r="A41" s="20"/>
      <c r="B41" s="16"/>
      <c r="D41" s="75" t="s">
        <v>78</v>
      </c>
      <c r="E41" s="75"/>
      <c r="F41" s="75"/>
      <c r="G41" s="75"/>
      <c r="H41" s="75"/>
      <c r="I41" s="75"/>
      <c r="J41" s="75"/>
      <c r="K41" s="75"/>
      <c r="M41" s="77"/>
      <c r="N41" s="77"/>
      <c r="O41" s="77"/>
      <c r="P41" s="77"/>
    </row>
    <row r="42" spans="1:23" x14ac:dyDescent="0.2">
      <c r="D42" s="83"/>
      <c r="E42" s="83"/>
      <c r="F42" s="83"/>
      <c r="G42" s="83"/>
      <c r="H42" s="84"/>
      <c r="I42" s="84"/>
      <c r="J42" s="84"/>
    </row>
    <row r="43" spans="1:23" x14ac:dyDescent="0.2">
      <c r="E43" s="85"/>
    </row>
  </sheetData>
  <sheetProtection password="BC0D" sheet="1" objects="1" scenarios="1" formatColumns="0" formatRows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5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Орешкина Анна Сергеевна</dc:creator>
  <cp:lastModifiedBy>Орешкина Анна Сергеевна</cp:lastModifiedBy>
  <dcterms:created xsi:type="dcterms:W3CDTF">2023-02-27T09:20:40Z</dcterms:created>
  <dcterms:modified xsi:type="dcterms:W3CDTF">2023-02-27T09:34:45Z</dcterms:modified>
</cp:coreProperties>
</file>