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ergoneft-t.ru\files\ОУиСЭ\Сектор_Электро\!!!! Раскрытие информации\2023\Тюмень\19 г. абз 2-3\план 2024 г\"/>
    </mc:Choice>
  </mc:AlternateContent>
  <bookViews>
    <workbookView xWindow="0" yWindow="0" windowWidth="28800" windowHeight="12735"/>
  </bookViews>
  <sheets>
    <sheet name="Форма 3.1" sheetId="1" r:id="rId1"/>
  </sheets>
  <externalReferences>
    <externalReference r:id="rId2"/>
    <externalReference r:id="rId3"/>
    <externalReference r:id="rId4"/>
    <externalReference r:id="rId5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deleteRow_1">'Форма 3.1'!$E$34</definedName>
    <definedName name="god">[1]Титульный!$F$9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Title" hidden="1">"Климатические зоны Томской области"</definedName>
    <definedName name="org">[1]Титульный!$F$13</definedName>
    <definedName name="region_name">[1]Титульный!$F$7</definedName>
    <definedName name="regionException_flag">[1]TEHSHEET!$E$2</definedName>
    <definedName name="SAPBEXrevision" hidden="1">1</definedName>
    <definedName name="SAPBEXsysID" hidden="1">"BW2"</definedName>
    <definedName name="SAPBEXwbID" hidden="1">"479GSPMTNK9HM4ZSIVE5K2SH6"</definedName>
    <definedName name="TOTAL">P1_TOTAL,P2_TOTAL,P3_TOTAL,P4_TOTAL,P5_TOTAL</definedName>
    <definedName name="version">[1]Инструкция!$B$3</definedName>
    <definedName name="year_list">[1]TEHSHEET!$B$2:$B$14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E33" i="1"/>
  <c r="S32" i="1"/>
  <c r="S31" i="1" s="1"/>
  <c r="O32" i="1"/>
  <c r="O31" i="1" s="1"/>
  <c r="K32" i="1"/>
  <c r="K31" i="1" s="1"/>
  <c r="I31" i="1"/>
  <c r="H31" i="1"/>
  <c r="G31" i="1"/>
  <c r="H30" i="1"/>
  <c r="U29" i="1"/>
  <c r="U32" i="1" s="1"/>
  <c r="U31" i="1" s="1"/>
  <c r="T29" i="1"/>
  <c r="T32" i="1" s="1"/>
  <c r="T31" i="1" s="1"/>
  <c r="S29" i="1"/>
  <c r="R29" i="1"/>
  <c r="R32" i="1" s="1"/>
  <c r="R31" i="1" s="1"/>
  <c r="Q29" i="1"/>
  <c r="Q32" i="1" s="1"/>
  <c r="Q31" i="1" s="1"/>
  <c r="P29" i="1"/>
  <c r="P32" i="1" s="1"/>
  <c r="P31" i="1" s="1"/>
  <c r="O29" i="1"/>
  <c r="N29" i="1"/>
  <c r="N32" i="1" s="1"/>
  <c r="N31" i="1" s="1"/>
  <c r="M29" i="1"/>
  <c r="M32" i="1" s="1"/>
  <c r="M31" i="1" s="1"/>
  <c r="L29" i="1"/>
  <c r="L32" i="1" s="1"/>
  <c r="L31" i="1" s="1"/>
  <c r="K29" i="1"/>
  <c r="J29" i="1"/>
  <c r="J32" i="1" s="1"/>
  <c r="I26" i="1"/>
  <c r="I24" i="1" s="1"/>
  <c r="H26" i="1"/>
  <c r="G26" i="1"/>
  <c r="U25" i="1"/>
  <c r="T25" i="1"/>
  <c r="T26" i="1" s="1"/>
  <c r="S25" i="1"/>
  <c r="S26" i="1" s="1"/>
  <c r="S24" i="1" s="1"/>
  <c r="R25" i="1"/>
  <c r="R26" i="1" s="1"/>
  <c r="R24" i="1" s="1"/>
  <c r="Q25" i="1"/>
  <c r="P25" i="1"/>
  <c r="P26" i="1" s="1"/>
  <c r="O25" i="1"/>
  <c r="O26" i="1" s="1"/>
  <c r="O24" i="1" s="1"/>
  <c r="N25" i="1"/>
  <c r="N26" i="1" s="1"/>
  <c r="N24" i="1" s="1"/>
  <c r="M25" i="1"/>
  <c r="L25" i="1"/>
  <c r="L26" i="1" s="1"/>
  <c r="K25" i="1"/>
  <c r="K26" i="1" s="1"/>
  <c r="K24" i="1" s="1"/>
  <c r="J25" i="1"/>
  <c r="J26" i="1" s="1"/>
  <c r="H24" i="1"/>
  <c r="G24" i="1"/>
  <c r="U23" i="1"/>
  <c r="T23" i="1"/>
  <c r="S23" i="1"/>
  <c r="S30" i="1" s="1"/>
  <c r="R23" i="1"/>
  <c r="Q23" i="1"/>
  <c r="P23" i="1"/>
  <c r="O23" i="1"/>
  <c r="O30" i="1" s="1"/>
  <c r="N23" i="1"/>
  <c r="M23" i="1"/>
  <c r="L23" i="1"/>
  <c r="K23" i="1"/>
  <c r="K30" i="1" s="1"/>
  <c r="J23" i="1"/>
  <c r="V23" i="1" s="1"/>
  <c r="I23" i="1"/>
  <c r="I30" i="1" s="1"/>
  <c r="H23" i="1"/>
  <c r="H28" i="1" s="1"/>
  <c r="G23" i="1"/>
  <c r="G30" i="1" s="1"/>
  <c r="U20" i="1"/>
  <c r="T20" i="1"/>
  <c r="S20" i="1"/>
  <c r="R20" i="1"/>
  <c r="Q20" i="1"/>
  <c r="P20" i="1"/>
  <c r="O20" i="1"/>
  <c r="N20" i="1"/>
  <c r="M20" i="1"/>
  <c r="L20" i="1"/>
  <c r="K20" i="1"/>
  <c r="J20" i="1"/>
  <c r="V20" i="1" s="1"/>
  <c r="I17" i="1"/>
  <c r="H17" i="1"/>
  <c r="G17" i="1"/>
  <c r="G15" i="1" s="1"/>
  <c r="U16" i="1"/>
  <c r="U17" i="1" s="1"/>
  <c r="U15" i="1" s="1"/>
  <c r="T16" i="1"/>
  <c r="T17" i="1" s="1"/>
  <c r="S16" i="1"/>
  <c r="R16" i="1"/>
  <c r="R17" i="1" s="1"/>
  <c r="Q16" i="1"/>
  <c r="Q17" i="1" s="1"/>
  <c r="Q15" i="1" s="1"/>
  <c r="P16" i="1"/>
  <c r="P17" i="1" s="1"/>
  <c r="O16" i="1"/>
  <c r="N16" i="1"/>
  <c r="N17" i="1" s="1"/>
  <c r="M16" i="1"/>
  <c r="M17" i="1" s="1"/>
  <c r="M15" i="1" s="1"/>
  <c r="L16" i="1"/>
  <c r="L17" i="1" s="1"/>
  <c r="K16" i="1"/>
  <c r="J16" i="1"/>
  <c r="J17" i="1" s="1"/>
  <c r="T15" i="1"/>
  <c r="P15" i="1"/>
  <c r="L15" i="1"/>
  <c r="I15" i="1"/>
  <c r="H15" i="1"/>
  <c r="U14" i="1"/>
  <c r="U21" i="1" s="1"/>
  <c r="T14" i="1"/>
  <c r="S14" i="1"/>
  <c r="R14" i="1"/>
  <c r="Q14" i="1"/>
  <c r="Q21" i="1" s="1"/>
  <c r="P14" i="1"/>
  <c r="O14" i="1"/>
  <c r="N14" i="1"/>
  <c r="M14" i="1"/>
  <c r="M21" i="1" s="1"/>
  <c r="L14" i="1"/>
  <c r="K14" i="1"/>
  <c r="J14" i="1"/>
  <c r="I14" i="1"/>
  <c r="I21" i="1" s="1"/>
  <c r="H14" i="1"/>
  <c r="G14" i="1"/>
  <c r="G21" i="1" s="1"/>
  <c r="D8" i="1"/>
  <c r="U2" i="1"/>
  <c r="U10" i="1" s="1"/>
  <c r="Q2" i="1"/>
  <c r="Q10" i="1" s="1"/>
  <c r="M2" i="1"/>
  <c r="M10" i="1" s="1"/>
  <c r="I2" i="1"/>
  <c r="I10" i="1" s="1"/>
  <c r="E1" i="1"/>
  <c r="T2" i="1" s="1"/>
  <c r="T10" i="1" s="1"/>
  <c r="G19" i="1" l="1"/>
  <c r="G18" i="1"/>
  <c r="H21" i="1"/>
  <c r="H19" i="1"/>
  <c r="H18" i="1"/>
  <c r="L21" i="1"/>
  <c r="L19" i="1"/>
  <c r="L18" i="1"/>
  <c r="P21" i="1"/>
  <c r="P19" i="1"/>
  <c r="P18" i="1"/>
  <c r="T21" i="1"/>
  <c r="T19" i="1"/>
  <c r="T18" i="1"/>
  <c r="K15" i="1"/>
  <c r="O17" i="1"/>
  <c r="O15" i="1" s="1"/>
  <c r="S17" i="1"/>
  <c r="S21" i="1" s="1"/>
  <c r="P28" i="1"/>
  <c r="V26" i="1"/>
  <c r="J24" i="1"/>
  <c r="O21" i="1"/>
  <c r="N21" i="1"/>
  <c r="N15" i="1"/>
  <c r="V32" i="1"/>
  <c r="V31" i="1" s="1"/>
  <c r="J31" i="1"/>
  <c r="K21" i="1"/>
  <c r="J15" i="1"/>
  <c r="J19" i="1" s="1"/>
  <c r="J21" i="1"/>
  <c r="R15" i="1"/>
  <c r="R19" i="1" s="1"/>
  <c r="R21" i="1"/>
  <c r="N19" i="1"/>
  <c r="K17" i="1"/>
  <c r="V17" i="1" s="1"/>
  <c r="N30" i="1"/>
  <c r="R30" i="1"/>
  <c r="L30" i="1"/>
  <c r="L24" i="1"/>
  <c r="L28" i="1" s="1"/>
  <c r="P30" i="1"/>
  <c r="P24" i="1"/>
  <c r="T30" i="1"/>
  <c r="T24" i="1"/>
  <c r="T28" i="1" s="1"/>
  <c r="I28" i="1"/>
  <c r="I27" i="1"/>
  <c r="M26" i="1"/>
  <c r="M24" i="1" s="1"/>
  <c r="J2" i="1"/>
  <c r="J10" i="1" s="1"/>
  <c r="N2" i="1"/>
  <c r="N10" i="1" s="1"/>
  <c r="R2" i="1"/>
  <c r="R10" i="1" s="1"/>
  <c r="V2" i="1"/>
  <c r="V10" i="1" s="1"/>
  <c r="V25" i="1"/>
  <c r="J27" i="1"/>
  <c r="N27" i="1"/>
  <c r="R27" i="1"/>
  <c r="J28" i="1"/>
  <c r="N28" i="1"/>
  <c r="R28" i="1"/>
  <c r="V14" i="1"/>
  <c r="I18" i="1"/>
  <c r="M18" i="1"/>
  <c r="Q18" i="1"/>
  <c r="U18" i="1"/>
  <c r="I19" i="1"/>
  <c r="M19" i="1"/>
  <c r="Q19" i="1"/>
  <c r="U19" i="1"/>
  <c r="G27" i="1"/>
  <c r="K27" i="1"/>
  <c r="O27" i="1"/>
  <c r="S27" i="1"/>
  <c r="G28" i="1"/>
  <c r="K28" i="1"/>
  <c r="O28" i="1"/>
  <c r="S28" i="1"/>
  <c r="V29" i="1"/>
  <c r="J30" i="1"/>
  <c r="Q26" i="1"/>
  <c r="Q30" i="1" s="1"/>
  <c r="U26" i="1"/>
  <c r="U24" i="1" s="1"/>
  <c r="G2" i="1"/>
  <c r="G10" i="1" s="1"/>
  <c r="K2" i="1"/>
  <c r="K10" i="1" s="1"/>
  <c r="O2" i="1"/>
  <c r="O10" i="1" s="1"/>
  <c r="S2" i="1"/>
  <c r="S10" i="1" s="1"/>
  <c r="H2" i="1"/>
  <c r="H10" i="1" s="1"/>
  <c r="L2" i="1"/>
  <c r="L10" i="1" s="1"/>
  <c r="P2" i="1"/>
  <c r="P10" i="1" s="1"/>
  <c r="V16" i="1"/>
  <c r="J18" i="1"/>
  <c r="N18" i="1"/>
  <c r="H27" i="1"/>
  <c r="L27" i="1"/>
  <c r="P27" i="1"/>
  <c r="T27" i="1"/>
  <c r="U28" i="1" l="1"/>
  <c r="U27" i="1"/>
  <c r="O18" i="1"/>
  <c r="O19" i="1"/>
  <c r="M28" i="1"/>
  <c r="M27" i="1"/>
  <c r="V24" i="1"/>
  <c r="V27" i="1" s="1"/>
  <c r="V21" i="1"/>
  <c r="U30" i="1"/>
  <c r="S15" i="1"/>
  <c r="Q24" i="1"/>
  <c r="K19" i="1"/>
  <c r="K18" i="1"/>
  <c r="R18" i="1"/>
  <c r="M30" i="1"/>
  <c r="V30" i="1" s="1"/>
  <c r="S19" i="1" l="1"/>
  <c r="V19" i="1" s="1"/>
  <c r="S18" i="1"/>
  <c r="V15" i="1"/>
  <c r="V18" i="1" s="1"/>
  <c r="Q28" i="1"/>
  <c r="V28" i="1" s="1"/>
  <c r="Q27" i="1"/>
</calcChain>
</file>

<file path=xl/sharedStrings.xml><?xml version="1.0" encoding="utf-8"?>
<sst xmlns="http://schemas.openxmlformats.org/spreadsheetml/2006/main" count="133" uniqueCount="79">
  <si>
    <t>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</si>
  <si>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</si>
  <si>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</si>
  <si>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</si>
  <si>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</si>
  <si>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</si>
  <si>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</si>
  <si>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</si>
  <si>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</si>
  <si>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</si>
  <si>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</si>
  <si>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</si>
  <si>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</si>
  <si>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</si>
  <si>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</si>
  <si>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Форма 3.1</t>
  </si>
  <si>
    <t>№ п/п</t>
  </si>
  <si>
    <t>Наименование</t>
  </si>
  <si>
    <t>Ед. изм.</t>
  </si>
  <si>
    <t>Комментарии</t>
  </si>
  <si>
    <t>Предложение участника</t>
  </si>
  <si>
    <t>Электроэнергия</t>
  </si>
  <si>
    <t>L1</t>
  </si>
  <si>
    <t>Отпуск в сеть-энергия</t>
  </si>
  <si>
    <t>Поступление в сеть</t>
  </si>
  <si>
    <t>млн.кВтч</t>
  </si>
  <si>
    <t>L2</t>
  </si>
  <si>
    <t>Потери в электрической сети -энергия</t>
  </si>
  <si>
    <t>Потери в электрической сети, в т.ч. относимые на:</t>
  </si>
  <si>
    <t>L2.1</t>
  </si>
  <si>
    <t>собственное потребление</t>
  </si>
  <si>
    <t>2.1</t>
  </si>
  <si>
    <t>L2.2</t>
  </si>
  <si>
    <t>передачу сторонним потребителям (субабонентам)</t>
  </si>
  <si>
    <t>2.2</t>
  </si>
  <si>
    <t>L3</t>
  </si>
  <si>
    <t>Относительные потери-энергия</t>
  </si>
  <si>
    <t>Относительные потери</t>
  </si>
  <si>
    <t>%</t>
  </si>
  <si>
    <t>L4</t>
  </si>
  <si>
    <t>Полезный отпуск-энергия</t>
  </si>
  <si>
    <t>Отпуск из сети (полезный отпуск ), в т.ч. для</t>
  </si>
  <si>
    <t>L4.1</t>
  </si>
  <si>
    <t>собственного потребления</t>
  </si>
  <si>
    <t>4.1</t>
  </si>
  <si>
    <t>L4.2</t>
  </si>
  <si>
    <t>передачи сторонним потребителям (субабонентам)</t>
  </si>
  <si>
    <t>4.2</t>
  </si>
  <si>
    <t>Мощность</t>
  </si>
  <si>
    <t>L5</t>
  </si>
  <si>
    <t>5</t>
  </si>
  <si>
    <t>МВт</t>
  </si>
  <si>
    <t>L6</t>
  </si>
  <si>
    <t>6</t>
  </si>
  <si>
    <t>L6.1</t>
  </si>
  <si>
    <t>6.1</t>
  </si>
  <si>
    <t>L6.2</t>
  </si>
  <si>
    <t>6.2</t>
  </si>
  <si>
    <t>L7</t>
  </si>
  <si>
    <t>7</t>
  </si>
  <si>
    <t>L8</t>
  </si>
  <si>
    <t>8</t>
  </si>
  <si>
    <t>Отпуск из сети (полезный отпуск), в т.ч. для</t>
  </si>
  <si>
    <t>L8.1</t>
  </si>
  <si>
    <t>8.1</t>
  </si>
  <si>
    <t>L8.2</t>
  </si>
  <si>
    <t>8.2</t>
  </si>
  <si>
    <t>L9</t>
  </si>
  <si>
    <t>Заявленная мощность потребителей</t>
  </si>
  <si>
    <t>9</t>
  </si>
  <si>
    <t xml:space="preserve">Заявленная мощность </t>
  </si>
  <si>
    <t>L9.1</t>
  </si>
  <si>
    <t>9.1</t>
  </si>
  <si>
    <t>L9.2</t>
  </si>
  <si>
    <t>сторонних потребителей (субабонентов)</t>
  </si>
  <si>
    <t>9.2</t>
  </si>
  <si>
    <t>Предложение регулятора</t>
  </si>
  <si>
    <t xml:space="preserve">Руководитель организации </t>
  </si>
  <si>
    <t>Руководитель органа исполнительной власти субъекта Российской Федерации в области государственного регулирования тарифов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</si>
</sst>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9"/>
      <name val="Arial Cyr"/>
      <charset val="204"/>
    </font>
    <font>
      <sz val="9"/>
      <color indexed="9"/>
      <name val="Tahoma"/>
      <family val="2"/>
      <charset val="204"/>
    </font>
    <font>
      <sz val="9"/>
      <color indexed="12"/>
      <name val="Tahoma"/>
      <family val="2"/>
      <charset val="204"/>
    </font>
    <font>
      <sz val="9"/>
      <name val="Tahoma"/>
      <family val="2"/>
      <charset val="204"/>
    </font>
    <font>
      <b/>
      <sz val="9"/>
      <color indexed="9"/>
      <name val="Tahoma"/>
      <family val="2"/>
      <charset val="204"/>
    </font>
    <font>
      <b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 Cyr"/>
    </font>
    <font>
      <sz val="9"/>
      <color indexed="23"/>
      <name val="Tahoma"/>
      <family val="2"/>
      <charset val="204"/>
    </font>
    <font>
      <sz val="9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22"/>
      </top>
      <bottom style="thin">
        <color theme="1" tint="0.499984740745262"/>
      </bottom>
      <diagonal/>
    </border>
    <border>
      <left/>
      <right style="thin">
        <color indexed="22"/>
      </right>
      <top style="thin">
        <color indexed="22"/>
      </top>
      <bottom style="thin">
        <color theme="1" tint="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89">
    <xf numFmtId="0" fontId="0" fillId="0" borderId="0" xfId="0"/>
    <xf numFmtId="49" fontId="2" fillId="0" borderId="0" xfId="1" applyNumberFormat="1" applyFont="1" applyFill="1" applyAlignment="1" applyProtection="1">
      <alignment horizontal="left"/>
    </xf>
    <xf numFmtId="49" fontId="2" fillId="0" borderId="0" xfId="1" applyNumberFormat="1" applyFont="1" applyFill="1" applyProtection="1"/>
    <xf numFmtId="49" fontId="3" fillId="0" borderId="0" xfId="1" applyNumberFormat="1" applyFont="1" applyFill="1" applyProtection="1"/>
    <xf numFmtId="2" fontId="3" fillId="0" borderId="0" xfId="1" applyNumberFormat="1" applyFont="1" applyFill="1" applyProtection="1"/>
    <xf numFmtId="0" fontId="3" fillId="0" borderId="0" xfId="1" applyFont="1" applyFill="1" applyProtection="1"/>
    <xf numFmtId="0" fontId="2" fillId="0" borderId="0" xfId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/>
    </xf>
    <xf numFmtId="0" fontId="2" fillId="0" borderId="0" xfId="1" applyFont="1" applyFill="1" applyProtection="1"/>
    <xf numFmtId="1" fontId="3" fillId="0" borderId="0" xfId="1" applyNumberFormat="1" applyFont="1" applyFill="1" applyAlignment="1" applyProtection="1">
      <alignment horizontal="left"/>
    </xf>
    <xf numFmtId="1" fontId="3" fillId="0" borderId="0" xfId="1" applyNumberFormat="1" applyFont="1" applyFill="1" applyProtection="1"/>
    <xf numFmtId="1" fontId="3" fillId="0" borderId="0" xfId="1" applyNumberFormat="1" applyFont="1" applyFill="1" applyAlignment="1" applyProtection="1">
      <alignment horizontal="center" vertical="center" wrapText="1"/>
    </xf>
    <xf numFmtId="1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right" vertical="center" wrapText="1"/>
    </xf>
    <xf numFmtId="0" fontId="3" fillId="0" borderId="0" xfId="1" applyNumberFormat="1" applyFont="1" applyAlignment="1" applyProtection="1">
      <alignment horizontal="left"/>
    </xf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Protection="1"/>
    <xf numFmtId="0" fontId="3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6" fillId="0" borderId="0" xfId="1" applyFont="1" applyProtection="1"/>
    <xf numFmtId="0" fontId="7" fillId="0" borderId="0" xfId="1" applyFont="1" applyProtection="1"/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Protection="1"/>
    <xf numFmtId="0" fontId="5" fillId="0" borderId="0" xfId="1" applyFont="1" applyAlignment="1" applyProtection="1">
      <alignment horizontal="right"/>
    </xf>
    <xf numFmtId="0" fontId="4" fillId="0" borderId="0" xfId="1" applyFont="1" applyAlignment="1" applyProtection="1">
      <alignment horizontal="centerContinuous" wrapText="1"/>
    </xf>
    <xf numFmtId="0" fontId="9" fillId="0" borderId="1" xfId="1" applyFont="1" applyFill="1" applyBorder="1" applyAlignment="1" applyProtection="1">
      <alignment horizontal="left" vertical="center" wrapText="1" indent="1"/>
    </xf>
    <xf numFmtId="0" fontId="9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8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Protection="1"/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0" fontId="5" fillId="3" borderId="3" xfId="1" applyFont="1" applyFill="1" applyBorder="1" applyAlignment="1" applyProtection="1">
      <alignment horizontal="left" vertical="center"/>
    </xf>
    <xf numFmtId="0" fontId="5" fillId="3" borderId="4" xfId="1" applyFont="1" applyFill="1" applyBorder="1" applyProtection="1"/>
    <xf numFmtId="0" fontId="5" fillId="3" borderId="5" xfId="1" applyFont="1" applyFill="1" applyBorder="1" applyAlignment="1" applyProtection="1">
      <alignment horizontal="center" vertical="center" wrapText="1"/>
    </xf>
    <xf numFmtId="164" fontId="5" fillId="3" borderId="5" xfId="1" applyNumberFormat="1" applyFont="1" applyFill="1" applyBorder="1" applyAlignment="1" applyProtection="1">
      <alignment horizontal="right" vertical="center" wrapText="1"/>
    </xf>
    <xf numFmtId="164" fontId="5" fillId="3" borderId="6" xfId="1" applyNumberFormat="1" applyFont="1" applyFill="1" applyBorder="1" applyAlignment="1" applyProtection="1">
      <alignment horizontal="right" vertical="center" wrapText="1"/>
    </xf>
    <xf numFmtId="0" fontId="8" fillId="4" borderId="7" xfId="1" applyFont="1" applyFill="1" applyBorder="1" applyAlignment="1" applyProtection="1">
      <alignment horizontal="center" vertical="center" wrapText="1"/>
    </xf>
    <xf numFmtId="0" fontId="5" fillId="4" borderId="7" xfId="1" applyFont="1" applyFill="1" applyBorder="1" applyAlignment="1" applyProtection="1">
      <alignment horizontal="left" vertical="center" wrapText="1"/>
    </xf>
    <xf numFmtId="0" fontId="8" fillId="4" borderId="7" xfId="1" applyFont="1" applyFill="1" applyBorder="1" applyAlignment="1" applyProtection="1">
      <alignment horizontal="center"/>
    </xf>
    <xf numFmtId="0" fontId="8" fillId="4" borderId="7" xfId="2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 wrapText="1"/>
    </xf>
    <xf numFmtId="164" fontId="5" fillId="5" borderId="2" xfId="1" applyNumberFormat="1" applyFont="1" applyFill="1" applyBorder="1" applyAlignment="1" applyProtection="1">
      <alignment horizontal="right" vertical="center" wrapText="1"/>
      <protection locked="0"/>
    </xf>
    <xf numFmtId="164" fontId="5" fillId="6" borderId="2" xfId="1" applyNumberFormat="1" applyFont="1" applyFill="1" applyBorder="1" applyAlignment="1" applyProtection="1">
      <alignment horizontal="right" vertical="center" wrapText="1"/>
    </xf>
    <xf numFmtId="164" fontId="5" fillId="0" borderId="2" xfId="1" applyNumberFormat="1" applyFont="1" applyFill="1" applyBorder="1" applyAlignment="1" applyProtection="1">
      <alignment horizontal="right" vertical="center" wrapText="1"/>
    </xf>
    <xf numFmtId="164" fontId="5" fillId="6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left" vertical="center" wrapText="1" indent="1"/>
    </xf>
    <xf numFmtId="164" fontId="5" fillId="5" borderId="2" xfId="1" applyNumberFormat="1" applyFont="1" applyFill="1" applyBorder="1" applyAlignment="1" applyProtection="1">
      <alignment horizontal="right" vertical="center"/>
      <protection locked="0"/>
    </xf>
    <xf numFmtId="0" fontId="12" fillId="0" borderId="0" xfId="1" applyFont="1" applyProtection="1"/>
    <xf numFmtId="0" fontId="5" fillId="0" borderId="2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left" vertical="center" wrapText="1" indent="1"/>
    </xf>
    <xf numFmtId="0" fontId="8" fillId="4" borderId="2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left" vertical="center" wrapText="1"/>
    </xf>
    <xf numFmtId="0" fontId="8" fillId="4" borderId="2" xfId="1" applyFont="1" applyFill="1" applyBorder="1" applyAlignment="1" applyProtection="1">
      <alignment horizontal="center" vertical="center"/>
    </xf>
    <xf numFmtId="164" fontId="8" fillId="4" borderId="2" xfId="2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3" fillId="0" borderId="0" xfId="1" applyFont="1" applyFill="1" applyAlignment="1" applyProtection="1">
      <alignment horizontal="left"/>
    </xf>
    <xf numFmtId="0" fontId="4" fillId="0" borderId="0" xfId="1" applyFont="1" applyFill="1" applyProtection="1"/>
    <xf numFmtId="49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Font="1" applyFill="1" applyBorder="1" applyAlignment="1" applyProtection="1">
      <alignment horizontal="left" vertical="center" wrapText="1" indent="2"/>
    </xf>
    <xf numFmtId="0" fontId="12" fillId="0" borderId="0" xfId="1" applyFont="1" applyFill="1" applyProtection="1"/>
    <xf numFmtId="0" fontId="0" fillId="3" borderId="3" xfId="1" applyFont="1" applyFill="1" applyBorder="1" applyAlignment="1" applyProtection="1">
      <alignment horizontal="left" vertical="center"/>
    </xf>
    <xf numFmtId="0" fontId="0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Fill="1" applyProtection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8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Border="1" applyProtection="1"/>
    <xf numFmtId="0" fontId="2" fillId="0" borderId="0" xfId="1" applyFont="1" applyAlignment="1" applyProtection="1">
      <alignment horizontal="left"/>
    </xf>
    <xf numFmtId="0" fontId="2" fillId="0" borderId="0" xfId="1" applyFont="1" applyProtection="1"/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_FORM3.1" xfId="1"/>
    <cellStyle name="Обычный_Форма 4 Станци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6</xdr:row>
      <xdr:rowOff>28575</xdr:rowOff>
    </xdr:from>
    <xdr:to>
      <xdr:col>3</xdr:col>
      <xdr:colOff>66675</xdr:colOff>
      <xdr:row>7</xdr:row>
      <xdr:rowOff>171450</xdr:rowOff>
    </xdr:to>
    <xdr:pic macro="[0]!modList00.FREEZE_PANES">
      <xdr:nvPicPr>
        <xdr:cNvPr id="2" name="FREEZE_PANES_G12" descr="Без имени-1">
          <a:extLst>
            <a:ext uri="{FF2B5EF4-FFF2-40B4-BE49-F238E27FC236}">
              <a16:creationId xmlns="" xmlns:a16="http://schemas.microsoft.com/office/drawing/2014/main" id="{49931BBD-E076-4286-B7C0-54D315C96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81;%20&#1073;&#1072;&#1083;&#1072;&#1085;&#1089;%202024%20&#1075;._&#1058;&#1102;&#1084;&#1077;&#1085;&#1089;&#1082;&#1080;&#1081;%20&#1088;&#1077;&#1075;&#1080;&#1086;&#1085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9;&#1080;&#1057;&#1069;/&#1057;&#1077;&#1082;&#1090;&#1086;&#1088;_&#1069;&#1083;&#1077;&#1082;&#1090;&#1088;&#1086;/&#1056;&#1077;&#1072;&#1083;&#1080;&#1079;&#1072;&#1094;&#1080;&#1103;_&#1069;&#1083;&#1077;&#1082;&#1090;&#1088;&#1086;&#1101;&#1085;&#1077;&#1088;&#1075;&#1080;&#1080;_2022/&#1047;&#1072;&#1087;&#1088;&#1086;&#1089;&#1099;%20&#1055;&#1080;&#1089;&#1100;&#1084;&#1072;/&#1056;&#1069;&#1050;%20&#1061;&#1052;&#1040;&#1054;/&#1054;%20&#1087;&#1088;&#1077;&#1076;&#1086;&#1089;&#1090;&#1072;&#1074;&#1083;&#1077;&#1085;&#1080;&#1080;%20&#1091;&#1090;&#1086;&#1095;&#1085;&#1077;&#1085;&#1085;&#1086;&#1075;&#1086;%20&#1073;&#1072;&#1083;&#1072;&#1085;&#1089;&#1072;%202023/FORM3.1.2023.ORG(v1.0)_&#1069;&#1053;&#1058;_&#1058;&#1102;&#1084;&#1077;&#1085;&#1100;_%202023&#1075;%2015.08.202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2024/&#1055;&#1077;&#1088;&#1077;&#1076;&#1072;&#1095;&#1072;%20&#1069;&#1069;%20&#1058;&#1102;&#1084;&#1077;&#1085;&#1100;/&#1041;&#1072;&#1083;&#1072;&#1085;&#1089;&#1099;/46EP.STX,%20&#1058;&#1102;&#1084;&#1077;&#1085;&#1100;%20-%202022%20&#1043;&#1054;&#1044;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88;&#1072;&#1085;&#1080;&#1090;&#1077;&#1083;&#1100;/_&#1055;&#1088;&#1086;&#1077;&#1082;&#1090;%20&#1073;&#1080;&#1079;&#1085;&#1077;&#1089;-&#1087;&#1083;&#1072;&#1085;&#1072;%20&#1085;&#1072;%202024%20&#1075;&#1086;&#1076;/1.&#1041;&#1055;_I/&#1055;&#1058;&#1059;/&#1054;&#1059;&#1080;&#1057;&#1069;/1%20&#1041;&#1040;&#1051;&#1040;&#1053;&#1057;%20_2024_&#1069;&#1053;&#1058;%20%20&#1058;&#1102;&#1084;&#1077;&#1085;&#1100;%20&#1086;&#1090;%2008.08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>
        <row r="3">
          <cell r="B3" t="str">
            <v>Версия 1.0</v>
          </cell>
        </row>
      </sheetData>
      <sheetData sheetId="1"/>
      <sheetData sheetId="2">
        <row r="7">
          <cell r="F7" t="str">
            <v>Тюменская область</v>
          </cell>
        </row>
        <row r="9">
          <cell r="F9">
            <v>2024</v>
          </cell>
        </row>
        <row r="13">
          <cell r="F13" t="str">
            <v>ООО "Энергонефть Томск"</v>
          </cell>
        </row>
      </sheetData>
      <sheetData sheetId="3"/>
      <sheetData sheetId="4"/>
      <sheetData sheetId="5"/>
      <sheetData sheetId="6"/>
      <sheetData sheetId="7">
        <row r="13">
          <cell r="H13">
            <v>7.0495084931705971</v>
          </cell>
          <cell r="I13">
            <v>6.6694999999999984</v>
          </cell>
          <cell r="J13">
            <v>5.3544102756991157</v>
          </cell>
          <cell r="K13">
            <v>0.11163269936711284</v>
          </cell>
          <cell r="L13">
            <v>0.10413306284090762</v>
          </cell>
          <cell r="M13">
            <v>8.3342450446949101E-2</v>
          </cell>
          <cell r="N13">
            <v>6.5658655590103088E-2</v>
          </cell>
          <cell r="O13">
            <v>6.4787278144836868E-2</v>
          </cell>
          <cell r="P13">
            <v>6.7235027745390141E-2</v>
          </cell>
          <cell r="Q13">
            <v>5.9570928876797602E-2</v>
          </cell>
          <cell r="R13">
            <v>7.07171427646065E-2</v>
          </cell>
          <cell r="S13">
            <v>7.381493446905818E-2</v>
          </cell>
          <cell r="T13">
            <v>7.3272898043788004E-2</v>
          </cell>
          <cell r="U13">
            <v>7.3013140195188342E-2</v>
          </cell>
          <cell r="V13">
            <v>0.11627842013214185</v>
          </cell>
          <cell r="W13">
            <v>8.0288053218073349E-2</v>
          </cell>
        </row>
      </sheetData>
      <sheetData sheetId="8"/>
      <sheetData sheetId="9"/>
      <sheetData sheetId="10"/>
      <sheetData sheetId="11">
        <row r="2">
          <cell r="B2">
            <v>2011</v>
          </cell>
          <cell r="E2">
            <v>0</v>
          </cell>
        </row>
        <row r="3">
          <cell r="B3">
            <v>2012</v>
          </cell>
        </row>
        <row r="4">
          <cell r="B4">
            <v>2013</v>
          </cell>
        </row>
        <row r="5">
          <cell r="B5">
            <v>2014</v>
          </cell>
        </row>
        <row r="6">
          <cell r="B6">
            <v>2015</v>
          </cell>
        </row>
        <row r="7">
          <cell r="B7">
            <v>2016</v>
          </cell>
        </row>
        <row r="8">
          <cell r="B8">
            <v>2017</v>
          </cell>
        </row>
        <row r="9">
          <cell r="B9">
            <v>2018</v>
          </cell>
        </row>
        <row r="10">
          <cell r="B10">
            <v>2019</v>
          </cell>
        </row>
        <row r="11">
          <cell r="B11">
            <v>2020</v>
          </cell>
        </row>
        <row r="12">
          <cell r="B12">
            <v>2021</v>
          </cell>
        </row>
        <row r="13">
          <cell r="B13">
            <v>2022</v>
          </cell>
        </row>
        <row r="14">
          <cell r="B14">
            <v>2023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Сравнение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List07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>
        <row r="14">
          <cell r="I14">
            <v>63.44861828633212</v>
          </cell>
          <cell r="V14">
            <v>48.03624093464181</v>
          </cell>
        </row>
        <row r="17">
          <cell r="I17">
            <v>2.7536699999999996</v>
          </cell>
          <cell r="V17">
            <v>2.0847730000000002</v>
          </cell>
        </row>
        <row r="23">
          <cell r="I23">
            <v>7.3693418265039305</v>
          </cell>
          <cell r="V23">
            <v>5.5973269423657825</v>
          </cell>
        </row>
        <row r="26">
          <cell r="I26">
            <v>0.3198333333333333</v>
          </cell>
          <cell r="V26">
            <v>0.2429166666666667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 refreshError="1"/>
      <sheetData sheetId="1" refreshError="1"/>
      <sheetData sheetId="2">
        <row r="15">
          <cell r="H15">
            <v>60471.979999999996</v>
          </cell>
        </row>
        <row r="46">
          <cell r="H46">
            <v>2624.4850000000006</v>
          </cell>
        </row>
        <row r="52">
          <cell r="H52">
            <v>6.9719166666666652</v>
          </cell>
        </row>
        <row r="83">
          <cell r="H83">
            <v>0.30241666666666667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24 (к РЭК+БП)"/>
      <sheetName val="потери 2024"/>
    </sheetNames>
    <sheetDataSet>
      <sheetData sheetId="0">
        <row r="34">
          <cell r="E34">
            <v>5.9367000000000001</v>
          </cell>
          <cell r="F34">
            <v>6.2406733244775685</v>
          </cell>
          <cell r="G34">
            <v>5.8106265533775101</v>
          </cell>
          <cell r="H34">
            <v>5.7588310626914607</v>
          </cell>
          <cell r="I34">
            <v>5.4533755775523742</v>
          </cell>
          <cell r="J34">
            <v>5.3866762521211662</v>
          </cell>
          <cell r="K34">
            <v>5.5235559594318824</v>
          </cell>
          <cell r="L34">
            <v>5.5352916287843428</v>
          </cell>
          <cell r="M34">
            <v>5.5707513546965579</v>
          </cell>
          <cell r="N34">
            <v>5.6901285558988484</v>
          </cell>
          <cell r="O34">
            <v>5.6846398461769727</v>
          </cell>
          <cell r="P34">
            <v>5.7387825364086016</v>
          </cell>
        </row>
        <row r="36">
          <cell r="E36">
            <v>5.5673673006328874</v>
          </cell>
          <cell r="F36">
            <v>5.8656402616366607</v>
          </cell>
          <cell r="G36">
            <v>5.4750841029305608</v>
          </cell>
          <cell r="H36">
            <v>5.4432724071013574</v>
          </cell>
          <cell r="I36">
            <v>5.1518882994075375</v>
          </cell>
          <cell r="J36">
            <v>5.0856412243757765</v>
          </cell>
          <cell r="K36">
            <v>5.2242850305550848</v>
          </cell>
          <cell r="L36">
            <v>5.2243744860197365</v>
          </cell>
          <cell r="M36">
            <v>5.2551364202274993</v>
          </cell>
          <cell r="N36">
            <v>5.3699556578550602</v>
          </cell>
          <cell r="O36">
            <v>5.3649267059817838</v>
          </cell>
          <cell r="P36">
            <v>5.3734041162764594</v>
          </cell>
        </row>
        <row r="41">
          <cell r="E41">
            <v>0.25769999999999998</v>
          </cell>
          <cell r="F41">
            <v>0.27089999999999997</v>
          </cell>
          <cell r="G41">
            <v>0.25219999999999998</v>
          </cell>
          <cell r="H41">
            <v>0.24990000000000001</v>
          </cell>
          <cell r="I41">
            <v>0.23669999999999999</v>
          </cell>
          <cell r="J41">
            <v>0.23380000000000001</v>
          </cell>
          <cell r="K41">
            <v>0.2397</v>
          </cell>
          <cell r="L41">
            <v>0.2402</v>
          </cell>
          <cell r="M41">
            <v>0.24179999999999999</v>
          </cell>
          <cell r="N41">
            <v>0.24690000000000001</v>
          </cell>
          <cell r="O41">
            <v>0.2467</v>
          </cell>
          <cell r="P41">
            <v>0.24909999999999999</v>
          </cell>
        </row>
        <row r="43">
          <cell r="E43">
            <v>0.25259999999999999</v>
          </cell>
          <cell r="F43">
            <v>0.2661</v>
          </cell>
          <cell r="G43">
            <v>0.24840000000000001</v>
          </cell>
          <cell r="H43">
            <v>0.247</v>
          </cell>
          <cell r="I43">
            <v>0.23369999999999999</v>
          </cell>
          <cell r="J43">
            <v>0.23069999999999999</v>
          </cell>
          <cell r="K43">
            <v>0.23699999999999999</v>
          </cell>
          <cell r="L43">
            <v>0.23699999999999999</v>
          </cell>
          <cell r="M43">
            <v>0.2384</v>
          </cell>
          <cell r="N43">
            <v>0.24360000000000001</v>
          </cell>
          <cell r="O43">
            <v>0.24340000000000001</v>
          </cell>
          <cell r="P43">
            <v>0.24379999999999999</v>
          </cell>
        </row>
        <row r="46">
          <cell r="E46">
            <v>4323.6788462374507</v>
          </cell>
          <cell r="F46">
            <v>4111.1300507034393</v>
          </cell>
          <cell r="G46">
            <v>4233.9553211287302</v>
          </cell>
          <cell r="H46">
            <v>4062.1060104507178</v>
          </cell>
          <cell r="I46">
            <v>3974.1457968640234</v>
          </cell>
          <cell r="J46">
            <v>3799.537447919548</v>
          </cell>
          <cell r="K46">
            <v>4025.5257014783233</v>
          </cell>
          <cell r="L46">
            <v>4033.2769252467106</v>
          </cell>
          <cell r="M46">
            <v>3929.1142581125223</v>
          </cell>
          <cell r="N46">
            <v>4146.5070692552808</v>
          </cell>
          <cell r="O46">
            <v>4008.6912837407463</v>
          </cell>
          <cell r="P46">
            <v>4178.8914092594923</v>
          </cell>
        </row>
        <row r="50">
          <cell r="E50">
            <v>4059.278846237451</v>
          </cell>
          <cell r="F50">
            <v>3862.8760507034394</v>
          </cell>
          <cell r="G50">
            <v>3991.9933211287303</v>
          </cell>
          <cell r="H50">
            <v>3840.7730104507177</v>
          </cell>
          <cell r="I50">
            <v>3756.3447968640235</v>
          </cell>
          <cell r="J50">
            <v>3588.428447919548</v>
          </cell>
          <cell r="K50">
            <v>3809.1307014783233</v>
          </cell>
          <cell r="L50">
            <v>3809.1959252467109</v>
          </cell>
          <cell r="M50">
            <v>3708.0242581125226</v>
          </cell>
          <cell r="N50">
            <v>3915.3420692552813</v>
          </cell>
          <cell r="O50">
            <v>3785.4922837407466</v>
          </cell>
          <cell r="P50">
            <v>3917.856409259492</v>
          </cell>
        </row>
        <row r="53">
          <cell r="E53">
            <v>187.648</v>
          </cell>
          <cell r="F53">
            <v>178.423</v>
          </cell>
          <cell r="G53">
            <v>183.75399999999999</v>
          </cell>
          <cell r="H53">
            <v>176.29499999999999</v>
          </cell>
          <cell r="I53">
            <v>172.47800000000001</v>
          </cell>
          <cell r="J53">
            <v>164.9</v>
          </cell>
          <cell r="K53">
            <v>174.708</v>
          </cell>
          <cell r="L53">
            <v>175.04400000000001</v>
          </cell>
          <cell r="M53">
            <v>170.524</v>
          </cell>
          <cell r="N53">
            <v>179.958</v>
          </cell>
          <cell r="O53">
            <v>173.977</v>
          </cell>
          <cell r="P53">
            <v>181.364</v>
          </cell>
        </row>
        <row r="57">
          <cell r="E57">
            <v>184.16499999999999</v>
          </cell>
          <cell r="F57">
            <v>175.255</v>
          </cell>
          <cell r="G57">
            <v>181.113</v>
          </cell>
          <cell r="H57">
            <v>174.25200000000001</v>
          </cell>
          <cell r="I57">
            <v>170.422</v>
          </cell>
          <cell r="J57">
            <v>162.803</v>
          </cell>
          <cell r="K57">
            <v>172.81700000000001</v>
          </cell>
          <cell r="L57">
            <v>172.81899999999999</v>
          </cell>
          <cell r="M57">
            <v>168.22900000000001</v>
          </cell>
          <cell r="N57">
            <v>177.63499999999999</v>
          </cell>
          <cell r="O57">
            <v>171.744</v>
          </cell>
          <cell r="P57">
            <v>177.749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0"/>
    <pageSetUpPr fitToPage="1"/>
  </sheetPr>
  <dimension ref="A1:W43"/>
  <sheetViews>
    <sheetView showGridLines="0" tabSelected="1" topLeftCell="C7" zoomScaleNormal="100" zoomScaleSheetLayoutView="55" workbookViewId="0">
      <pane xSplit="4" ySplit="5" topLeftCell="G12" activePane="bottomRight" state="frozen"/>
      <selection activeCell="C7" sqref="C7"/>
      <selection pane="topRight" activeCell="G7" sqref="G7"/>
      <selection pane="bottomLeft" activeCell="C12" sqref="C12"/>
      <selection pane="bottomRight" activeCell="T43" sqref="T43"/>
    </sheetView>
  </sheetViews>
  <sheetFormatPr defaultColWidth="14.140625" defaultRowHeight="12" x14ac:dyDescent="0.2"/>
  <cols>
    <col min="1" max="1" width="14.140625" style="84" hidden="1" customWidth="1"/>
    <col min="2" max="2" width="14.140625" style="85" hidden="1" customWidth="1"/>
    <col min="3" max="3" width="3.7109375" style="17" customWidth="1"/>
    <col min="4" max="4" width="7.140625" style="18" customWidth="1"/>
    <col min="5" max="5" width="41.85546875" style="19" customWidth="1"/>
    <col min="6" max="6" width="9.85546875" style="19" customWidth="1"/>
    <col min="7" max="22" width="10.7109375" style="19" customWidth="1"/>
    <col min="23" max="23" width="35.42578125" style="19" customWidth="1"/>
    <col min="24" max="38" width="14.140625" style="57"/>
    <col min="39" max="54" width="14.140625" style="57" customWidth="1"/>
    <col min="55" max="16384" width="14.140625" style="57"/>
  </cols>
  <sheetData>
    <row r="1" spans="1:23" s="8" customFormat="1" hidden="1" x14ac:dyDescent="0.2">
      <c r="A1" s="1"/>
      <c r="B1" s="2">
        <v>0</v>
      </c>
      <c r="C1" s="3">
        <v>0</v>
      </c>
      <c r="D1" s="3">
        <v>0</v>
      </c>
      <c r="E1" s="4">
        <f>god</f>
        <v>2024</v>
      </c>
      <c r="F1" s="5"/>
      <c r="G1" s="6" t="s">
        <v>0</v>
      </c>
      <c r="H1" s="7" t="s">
        <v>0</v>
      </c>
      <c r="I1" s="7" t="s">
        <v>0</v>
      </c>
      <c r="J1" s="7" t="s">
        <v>1</v>
      </c>
      <c r="K1" s="7" t="s">
        <v>2</v>
      </c>
      <c r="L1" s="7" t="s">
        <v>3</v>
      </c>
      <c r="M1" s="7" t="s">
        <v>4</v>
      </c>
      <c r="N1" s="7" t="s">
        <v>5</v>
      </c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0</v>
      </c>
      <c r="W1" s="5"/>
    </row>
    <row r="2" spans="1:23" s="10" customFormat="1" ht="11.25" hidden="1" x14ac:dyDescent="0.15">
      <c r="A2" s="9"/>
      <c r="D2" s="11"/>
      <c r="G2" s="12">
        <f>$E$1-2</f>
        <v>2022</v>
      </c>
      <c r="H2" s="12">
        <f>$E$1-2</f>
        <v>2022</v>
      </c>
      <c r="I2" s="12">
        <f>$E$1-1</f>
        <v>2023</v>
      </c>
      <c r="J2" s="12">
        <f t="shared" ref="J2:V2" si="0">$E$1</f>
        <v>2024</v>
      </c>
      <c r="K2" s="12">
        <f t="shared" si="0"/>
        <v>2024</v>
      </c>
      <c r="L2" s="12">
        <f t="shared" si="0"/>
        <v>2024</v>
      </c>
      <c r="M2" s="12">
        <f t="shared" si="0"/>
        <v>2024</v>
      </c>
      <c r="N2" s="12">
        <f t="shared" si="0"/>
        <v>2024</v>
      </c>
      <c r="O2" s="12">
        <f t="shared" si="0"/>
        <v>2024</v>
      </c>
      <c r="P2" s="12">
        <f t="shared" si="0"/>
        <v>2024</v>
      </c>
      <c r="Q2" s="12">
        <f t="shared" si="0"/>
        <v>2024</v>
      </c>
      <c r="R2" s="12">
        <f t="shared" si="0"/>
        <v>2024</v>
      </c>
      <c r="S2" s="12">
        <f t="shared" si="0"/>
        <v>2024</v>
      </c>
      <c r="T2" s="12">
        <f t="shared" si="0"/>
        <v>2024</v>
      </c>
      <c r="U2" s="12">
        <f t="shared" si="0"/>
        <v>2024</v>
      </c>
      <c r="V2" s="12">
        <f t="shared" si="0"/>
        <v>2024</v>
      </c>
    </row>
    <row r="3" spans="1:23" s="7" customFormat="1" ht="11.25" hidden="1" x14ac:dyDescent="0.15">
      <c r="A3" s="13"/>
      <c r="D3" s="14"/>
      <c r="G3" s="7" t="s">
        <v>13</v>
      </c>
      <c r="H3" s="7" t="s">
        <v>14</v>
      </c>
      <c r="I3" s="7" t="s">
        <v>13</v>
      </c>
      <c r="J3" s="7" t="s">
        <v>13</v>
      </c>
      <c r="K3" s="7" t="s">
        <v>13</v>
      </c>
      <c r="L3" s="7" t="s">
        <v>13</v>
      </c>
      <c r="M3" s="7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  <c r="T3" s="7" t="s">
        <v>13</v>
      </c>
      <c r="U3" s="7" t="s">
        <v>13</v>
      </c>
      <c r="V3" s="7" t="s">
        <v>13</v>
      </c>
    </row>
    <row r="4" spans="1:23" s="19" customFormat="1" ht="11.25" hidden="1" x14ac:dyDescent="0.15">
      <c r="A4" s="15"/>
      <c r="B4" s="16"/>
      <c r="C4" s="17"/>
      <c r="D4" s="18"/>
    </row>
    <row r="5" spans="1:23" s="19" customFormat="1" ht="11.25" hidden="1" x14ac:dyDescent="0.15">
      <c r="A5" s="15"/>
      <c r="B5" s="16"/>
      <c r="C5" s="17"/>
      <c r="D5" s="18"/>
    </row>
    <row r="6" spans="1:23" s="19" customFormat="1" ht="11.25" hidden="1" x14ac:dyDescent="0.15">
      <c r="A6" s="20"/>
      <c r="B6" s="16"/>
      <c r="C6" s="17"/>
      <c r="D6" s="18"/>
    </row>
    <row r="7" spans="1:23" s="25" customFormat="1" ht="11.25" x14ac:dyDescent="0.15">
      <c r="A7" s="21"/>
      <c r="B7" s="22"/>
      <c r="C7" s="23"/>
      <c r="D7" s="24"/>
      <c r="W7" s="26" t="s">
        <v>15</v>
      </c>
    </row>
    <row r="8" spans="1:23" s="19" customFormat="1" ht="29.25" customHeight="1" x14ac:dyDescent="0.15">
      <c r="A8" s="20"/>
      <c r="B8" s="16"/>
      <c r="C8" s="27"/>
      <c r="D8" s="28" t="str">
        <f>"Предложения " &amp; org &amp; " по технологическому расходу электроэнергии (мощности) - потерям в электрических сетях на "&amp; god &amp;" год в субъекте РФ: "&amp;region_name</f>
        <v>Предложения ООО "Энергонефть Томск" по технологическому расходу электроэнергии (мощности) - потерям в электрических сетях на 2024 год в субъекте РФ: Тюменская область</v>
      </c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</row>
    <row r="9" spans="1:23" s="35" customFormat="1" ht="3" customHeight="1" x14ac:dyDescent="0.15">
      <c r="A9" s="31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3" s="19" customFormat="1" ht="52.5" customHeight="1" x14ac:dyDescent="0.15">
      <c r="A10" s="20"/>
      <c r="B10" s="16"/>
      <c r="C10" s="17"/>
      <c r="D10" s="36" t="s">
        <v>16</v>
      </c>
      <c r="E10" s="36" t="s">
        <v>17</v>
      </c>
      <c r="F10" s="37" t="s">
        <v>18</v>
      </c>
      <c r="G10" s="38" t="str">
        <f t="shared" ref="G10:V10" si="1">G3&amp;" "&amp;G2&amp;" "&amp;G1</f>
        <v>План 2022 Год</v>
      </c>
      <c r="H10" s="38" t="str">
        <f t="shared" si="1"/>
        <v>Факт 2022 Год</v>
      </c>
      <c r="I10" s="38" t="str">
        <f t="shared" si="1"/>
        <v>План 2023 Год</v>
      </c>
      <c r="J10" s="38" t="str">
        <f t="shared" si="1"/>
        <v>План 2024 Январь</v>
      </c>
      <c r="K10" s="38" t="str">
        <f t="shared" si="1"/>
        <v>План 2024 Февраль</v>
      </c>
      <c r="L10" s="38" t="str">
        <f t="shared" si="1"/>
        <v>План 2024 Март</v>
      </c>
      <c r="M10" s="38" t="str">
        <f t="shared" si="1"/>
        <v>План 2024 Апрель</v>
      </c>
      <c r="N10" s="38" t="str">
        <f t="shared" si="1"/>
        <v>План 2024 Май</v>
      </c>
      <c r="O10" s="38" t="str">
        <f t="shared" si="1"/>
        <v>План 2024 Июнь</v>
      </c>
      <c r="P10" s="38" t="str">
        <f t="shared" si="1"/>
        <v>План 2024 Июль</v>
      </c>
      <c r="Q10" s="38" t="str">
        <f t="shared" si="1"/>
        <v>План 2024 Август</v>
      </c>
      <c r="R10" s="38" t="str">
        <f t="shared" si="1"/>
        <v>План 2024 Сентябрь</v>
      </c>
      <c r="S10" s="38" t="str">
        <f t="shared" si="1"/>
        <v>План 2024 Октябрь</v>
      </c>
      <c r="T10" s="38" t="str">
        <f t="shared" si="1"/>
        <v>План 2024 Ноябрь</v>
      </c>
      <c r="U10" s="38" t="str">
        <f t="shared" si="1"/>
        <v>План 2024 Декабрь</v>
      </c>
      <c r="V10" s="38" t="str">
        <f t="shared" si="1"/>
        <v>План 2024 Год</v>
      </c>
      <c r="W10" s="38" t="s">
        <v>19</v>
      </c>
    </row>
    <row r="11" spans="1:23" s="19" customFormat="1" ht="11.25" x14ac:dyDescent="0.15">
      <c r="A11" s="20"/>
      <c r="B11" s="16"/>
      <c r="C11" s="17"/>
      <c r="D11" s="39">
        <v>1</v>
      </c>
      <c r="E11" s="39">
        <v>2</v>
      </c>
      <c r="F11" s="39">
        <v>3</v>
      </c>
      <c r="G11" s="39">
        <v>4</v>
      </c>
      <c r="H11" s="39">
        <v>5</v>
      </c>
      <c r="I11" s="39">
        <v>6</v>
      </c>
      <c r="J11" s="39">
        <v>7</v>
      </c>
      <c r="K11" s="39">
        <v>8</v>
      </c>
      <c r="L11" s="39">
        <v>9</v>
      </c>
      <c r="M11" s="39">
        <v>10</v>
      </c>
      <c r="N11" s="39">
        <v>11</v>
      </c>
      <c r="O11" s="39">
        <v>12</v>
      </c>
      <c r="P11" s="39">
        <v>13</v>
      </c>
      <c r="Q11" s="39">
        <v>14</v>
      </c>
      <c r="R11" s="39">
        <v>15</v>
      </c>
      <c r="S11" s="39">
        <v>16</v>
      </c>
      <c r="T11" s="39">
        <v>17</v>
      </c>
      <c r="U11" s="39">
        <v>18</v>
      </c>
      <c r="V11" s="39">
        <v>19</v>
      </c>
      <c r="W11" s="39">
        <v>20</v>
      </c>
    </row>
    <row r="12" spans="1:23" s="19" customFormat="1" ht="11.25" x14ac:dyDescent="0.15">
      <c r="A12" s="20"/>
      <c r="B12" s="16"/>
      <c r="C12" s="17"/>
      <c r="D12" s="40" t="s">
        <v>20</v>
      </c>
      <c r="E12" s="41"/>
      <c r="F12" s="4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/>
      <c r="W12" s="44"/>
    </row>
    <row r="13" spans="1:23" s="19" customFormat="1" ht="11.25" x14ac:dyDescent="0.15">
      <c r="A13" s="20"/>
      <c r="B13" s="16"/>
      <c r="C13" s="17"/>
      <c r="D13" s="45"/>
      <c r="E13" s="46" t="s">
        <v>21</v>
      </c>
      <c r="F13" s="4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 s="19" customFormat="1" ht="11.25" x14ac:dyDescent="0.15">
      <c r="A14" s="20" t="s">
        <v>22</v>
      </c>
      <c r="B14" s="16" t="s">
        <v>23</v>
      </c>
      <c r="C14" s="17"/>
      <c r="D14" s="49">
        <v>1</v>
      </c>
      <c r="E14" s="50" t="s">
        <v>24</v>
      </c>
      <c r="F14" s="49" t="s">
        <v>25</v>
      </c>
      <c r="G14" s="51">
        <f>'[2]Форма 3.1'!$I$14</f>
        <v>63.44861828633212</v>
      </c>
      <c r="H14" s="51">
        <f>'[3]Отпуск ЭЭ сет организациями'!$H$15/1000</f>
        <v>60.471979999999995</v>
      </c>
      <c r="I14" s="51">
        <f>'[2]Форма 3.1'!$V$14</f>
        <v>48.03624093464181</v>
      </c>
      <c r="J14" s="51">
        <f>'[4]ПЛАН 2024 (к РЭК+БП)'!E46/1000</f>
        <v>4.3236788462374509</v>
      </c>
      <c r="K14" s="51">
        <f>'[4]ПЛАН 2024 (к РЭК+БП)'!F46/1000</f>
        <v>4.111130050703439</v>
      </c>
      <c r="L14" s="51">
        <f>'[4]ПЛАН 2024 (к РЭК+БП)'!G46/1000</f>
        <v>4.2339553211287306</v>
      </c>
      <c r="M14" s="51">
        <f>'[4]ПЛАН 2024 (к РЭК+БП)'!H46/1000</f>
        <v>4.0621060104507176</v>
      </c>
      <c r="N14" s="51">
        <f>'[4]ПЛАН 2024 (к РЭК+БП)'!I46/1000</f>
        <v>3.9741457968640233</v>
      </c>
      <c r="O14" s="51">
        <f>'[4]ПЛАН 2024 (к РЭК+БП)'!J46/1000</f>
        <v>3.7995374479195481</v>
      </c>
      <c r="P14" s="51">
        <f>'[4]ПЛАН 2024 (к РЭК+БП)'!K46/1000</f>
        <v>4.0255257014783234</v>
      </c>
      <c r="Q14" s="51">
        <f>'[4]ПЛАН 2024 (к РЭК+БП)'!L46/1000</f>
        <v>4.0332769252467102</v>
      </c>
      <c r="R14" s="51">
        <f>'[4]ПЛАН 2024 (к РЭК+БП)'!M46/1000</f>
        <v>3.9291142581125222</v>
      </c>
      <c r="S14" s="51">
        <f>'[4]ПЛАН 2024 (к РЭК+БП)'!N46/1000</f>
        <v>4.1465070692552812</v>
      </c>
      <c r="T14" s="51">
        <f>'[4]ПЛАН 2024 (к РЭК+БП)'!O46/1000</f>
        <v>4.0086912837407462</v>
      </c>
      <c r="U14" s="51">
        <f>'[4]ПЛАН 2024 (к РЭК+БП)'!P46/1000</f>
        <v>4.1788914092594922</v>
      </c>
      <c r="V14" s="52">
        <f>SUM(J14:U14)</f>
        <v>48.826560120396977</v>
      </c>
      <c r="W14" s="53"/>
    </row>
    <row r="15" spans="1:23" s="19" customFormat="1" ht="22.5" x14ac:dyDescent="0.15">
      <c r="A15" s="20" t="s">
        <v>26</v>
      </c>
      <c r="B15" s="16" t="s">
        <v>27</v>
      </c>
      <c r="C15" s="17"/>
      <c r="D15" s="49">
        <v>2</v>
      </c>
      <c r="E15" s="50" t="s">
        <v>28</v>
      </c>
      <c r="F15" s="49" t="s">
        <v>25</v>
      </c>
      <c r="G15" s="54">
        <f t="shared" ref="G15:U15" si="2">SUM(G16:G17)</f>
        <v>2.7536699999999996</v>
      </c>
      <c r="H15" s="54">
        <f t="shared" si="2"/>
        <v>2.6244850000000004</v>
      </c>
      <c r="I15" s="54">
        <f t="shared" si="2"/>
        <v>2.0847730000000002</v>
      </c>
      <c r="J15" s="54">
        <f t="shared" si="2"/>
        <v>0.18764800000000001</v>
      </c>
      <c r="K15" s="54">
        <f t="shared" si="2"/>
        <v>0.178423</v>
      </c>
      <c r="L15" s="54">
        <f t="shared" si="2"/>
        <v>0.183754</v>
      </c>
      <c r="M15" s="54">
        <f t="shared" si="2"/>
        <v>0.17629499999999998</v>
      </c>
      <c r="N15" s="54">
        <f t="shared" si="2"/>
        <v>0.17247800000000002</v>
      </c>
      <c r="O15" s="54">
        <f t="shared" si="2"/>
        <v>0.16490000000000002</v>
      </c>
      <c r="P15" s="54">
        <f t="shared" si="2"/>
        <v>0.174708</v>
      </c>
      <c r="Q15" s="54">
        <f t="shared" si="2"/>
        <v>0.17504400000000001</v>
      </c>
      <c r="R15" s="54">
        <f t="shared" si="2"/>
        <v>0.17052400000000001</v>
      </c>
      <c r="S15" s="54">
        <f t="shared" si="2"/>
        <v>0.17995800000000001</v>
      </c>
      <c r="T15" s="54">
        <f t="shared" si="2"/>
        <v>0.17397699999999999</v>
      </c>
      <c r="U15" s="54">
        <f t="shared" si="2"/>
        <v>0.181364</v>
      </c>
      <c r="V15" s="52">
        <f>SUM(J15:U15)</f>
        <v>2.1190730000000002</v>
      </c>
      <c r="W15" s="53"/>
    </row>
    <row r="16" spans="1:23" s="19" customFormat="1" ht="11.25" x14ac:dyDescent="0.15">
      <c r="A16" s="20" t="s">
        <v>29</v>
      </c>
      <c r="B16" s="16" t="s">
        <v>30</v>
      </c>
      <c r="C16" s="17"/>
      <c r="D16" s="49" t="s">
        <v>31</v>
      </c>
      <c r="E16" s="55" t="s">
        <v>30</v>
      </c>
      <c r="F16" s="49" t="s">
        <v>25</v>
      </c>
      <c r="G16" s="56"/>
      <c r="H16" s="56"/>
      <c r="I16" s="56"/>
      <c r="J16" s="56">
        <f>'[4]ПЛАН 2024 (к РЭК+БП)'!E57/1000</f>
        <v>0.184165</v>
      </c>
      <c r="K16" s="56">
        <f>'[4]ПЛАН 2024 (к РЭК+БП)'!F57/1000</f>
        <v>0.17525499999999999</v>
      </c>
      <c r="L16" s="56">
        <f>'[4]ПЛАН 2024 (к РЭК+БП)'!G57/1000</f>
        <v>0.181113</v>
      </c>
      <c r="M16" s="56">
        <f>'[4]ПЛАН 2024 (к РЭК+БП)'!H57/1000</f>
        <v>0.17425200000000002</v>
      </c>
      <c r="N16" s="56">
        <f>'[4]ПЛАН 2024 (к РЭК+БП)'!I57/1000</f>
        <v>0.17042199999999999</v>
      </c>
      <c r="O16" s="56">
        <f>'[4]ПЛАН 2024 (к РЭК+БП)'!J57/1000</f>
        <v>0.162803</v>
      </c>
      <c r="P16" s="56">
        <f>'[4]ПЛАН 2024 (к РЭК+БП)'!K57/1000</f>
        <v>0.172817</v>
      </c>
      <c r="Q16" s="56">
        <f>'[4]ПЛАН 2024 (к РЭК+БП)'!L57/1000</f>
        <v>0.172819</v>
      </c>
      <c r="R16" s="56">
        <f>'[4]ПЛАН 2024 (к РЭК+БП)'!M57/1000</f>
        <v>0.16822900000000002</v>
      </c>
      <c r="S16" s="56">
        <f>'[4]ПЛАН 2024 (к РЭК+БП)'!N57/1000</f>
        <v>0.17763499999999999</v>
      </c>
      <c r="T16" s="56">
        <f>'[4]ПЛАН 2024 (к РЭК+БП)'!O57/1000</f>
        <v>0.17174400000000001</v>
      </c>
      <c r="U16" s="56">
        <f>'[4]ПЛАН 2024 (к РЭК+БП)'!P57/1000</f>
        <v>0.17774899999999999</v>
      </c>
      <c r="V16" s="52">
        <f>SUM(J16:U16)</f>
        <v>2.0890029999999999</v>
      </c>
      <c r="W16" s="53"/>
    </row>
    <row r="17" spans="1:23" ht="22.5" x14ac:dyDescent="0.2">
      <c r="A17" s="20" t="s">
        <v>32</v>
      </c>
      <c r="B17" s="16" t="s">
        <v>33</v>
      </c>
      <c r="D17" s="49" t="s">
        <v>34</v>
      </c>
      <c r="E17" s="55" t="s">
        <v>33</v>
      </c>
      <c r="F17" s="49" t="s">
        <v>25</v>
      </c>
      <c r="G17" s="56">
        <f>'[2]Форма 3.1'!$I$17</f>
        <v>2.7536699999999996</v>
      </c>
      <c r="H17" s="56">
        <f>'[3]Отпуск ЭЭ сет организациями'!$H$46/1000</f>
        <v>2.6244850000000004</v>
      </c>
      <c r="I17" s="56">
        <f>'[2]Форма 3.1'!$V$17</f>
        <v>2.0847730000000002</v>
      </c>
      <c r="J17" s="56">
        <f>'[4]ПЛАН 2024 (к РЭК+БП)'!E53/1000-J16</f>
        <v>3.4830000000000139E-3</v>
      </c>
      <c r="K17" s="56">
        <f>'[4]ПЛАН 2024 (к РЭК+БП)'!F53/1000-K16</f>
        <v>3.1680000000000041E-3</v>
      </c>
      <c r="L17" s="56">
        <f>'[4]ПЛАН 2024 (к РЭК+БП)'!G53/1000-L16</f>
        <v>2.6410000000000045E-3</v>
      </c>
      <c r="M17" s="56">
        <f>'[4]ПЛАН 2024 (к РЭК+БП)'!H53/1000-M16</f>
        <v>2.0429999999999615E-3</v>
      </c>
      <c r="N17" s="56">
        <f>'[4]ПЛАН 2024 (к РЭК+БП)'!I53/1000-N16</f>
        <v>2.05600000000003E-3</v>
      </c>
      <c r="O17" s="56">
        <f>'[4]ПЛАН 2024 (к РЭК+БП)'!J53/1000-O16</f>
        <v>2.0970000000000155E-3</v>
      </c>
      <c r="P17" s="56">
        <f>'[4]ПЛАН 2024 (к РЭК+БП)'!K53/1000-P16</f>
        <v>1.8910000000000038E-3</v>
      </c>
      <c r="Q17" s="56">
        <f>'[4]ПЛАН 2024 (к РЭК+БП)'!L53/1000-Q16</f>
        <v>2.2250000000000048E-3</v>
      </c>
      <c r="R17" s="56">
        <f>'[4]ПЛАН 2024 (к РЭК+БП)'!M53/1000-R16</f>
        <v>2.2949999999999915E-3</v>
      </c>
      <c r="S17" s="56">
        <f>'[4]ПЛАН 2024 (к РЭК+БП)'!N53/1000-S16</f>
        <v>2.3230000000000195E-3</v>
      </c>
      <c r="T17" s="56">
        <f>'[4]ПЛАН 2024 (к РЭК+БП)'!O53/1000-T16</f>
        <v>2.232999999999985E-3</v>
      </c>
      <c r="U17" s="56">
        <f>'[4]ПЛАН 2024 (к РЭК+БП)'!P53/1000-U16</f>
        <v>3.6150000000000071E-3</v>
      </c>
      <c r="V17" s="52">
        <f>SUM(J17:U17)</f>
        <v>3.0070000000000041E-2</v>
      </c>
      <c r="W17" s="53"/>
    </row>
    <row r="18" spans="1:23" x14ac:dyDescent="0.2">
      <c r="A18" s="20" t="s">
        <v>35</v>
      </c>
      <c r="B18" s="16" t="s">
        <v>36</v>
      </c>
      <c r="D18" s="49">
        <v>3</v>
      </c>
      <c r="E18" s="58" t="s">
        <v>37</v>
      </c>
      <c r="F18" s="59" t="s">
        <v>38</v>
      </c>
      <c r="G18" s="54">
        <f t="shared" ref="G18:V18" si="3">IF(G14=0,0,G15/G14*100)</f>
        <v>4.3399999470015018</v>
      </c>
      <c r="H18" s="54">
        <f t="shared" si="3"/>
        <v>4.3400017661072123</v>
      </c>
      <c r="I18" s="54">
        <f t="shared" si="3"/>
        <v>4.3400002986006871</v>
      </c>
      <c r="J18" s="54">
        <f t="shared" si="3"/>
        <v>4.3400078191120723</v>
      </c>
      <c r="K18" s="54">
        <f t="shared" si="3"/>
        <v>4.3399989248569444</v>
      </c>
      <c r="L18" s="54">
        <f t="shared" si="3"/>
        <v>4.3400080081859009</v>
      </c>
      <c r="M18" s="54">
        <f t="shared" si="3"/>
        <v>4.3399901318783876</v>
      </c>
      <c r="N18" s="54">
        <f t="shared" si="3"/>
        <v>4.3400018221802901</v>
      </c>
      <c r="O18" s="54">
        <f t="shared" si="3"/>
        <v>4.3400019676156019</v>
      </c>
      <c r="P18" s="54">
        <f t="shared" si="3"/>
        <v>4.3400045846394839</v>
      </c>
      <c r="Q18" s="54">
        <f t="shared" si="3"/>
        <v>4.339994581187673</v>
      </c>
      <c r="R18" s="54">
        <f t="shared" si="3"/>
        <v>4.340011228940865</v>
      </c>
      <c r="S18" s="54">
        <f t="shared" si="3"/>
        <v>4.3399901891960528</v>
      </c>
      <c r="T18" s="54">
        <f t="shared" si="3"/>
        <v>4.3399949680747625</v>
      </c>
      <c r="U18" s="54">
        <f t="shared" si="3"/>
        <v>4.3400027001931125</v>
      </c>
      <c r="V18" s="54">
        <f t="shared" si="3"/>
        <v>4.3400005955258179</v>
      </c>
      <c r="W18" s="60"/>
    </row>
    <row r="19" spans="1:23" x14ac:dyDescent="0.2">
      <c r="A19" s="20" t="s">
        <v>39</v>
      </c>
      <c r="B19" s="16" t="s">
        <v>40</v>
      </c>
      <c r="D19" s="49">
        <v>4</v>
      </c>
      <c r="E19" s="58" t="s">
        <v>41</v>
      </c>
      <c r="F19" s="49" t="s">
        <v>25</v>
      </c>
      <c r="G19" s="54">
        <f t="shared" ref="G19:U19" si="4">G14-G15</f>
        <v>60.694948286332121</v>
      </c>
      <c r="H19" s="54">
        <f t="shared" si="4"/>
        <v>57.847494999999995</v>
      </c>
      <c r="I19" s="54">
        <f t="shared" si="4"/>
        <v>45.951467934641812</v>
      </c>
      <c r="J19" s="54">
        <f t="shared" si="4"/>
        <v>4.1360308462374507</v>
      </c>
      <c r="K19" s="54">
        <f t="shared" si="4"/>
        <v>3.932707050703439</v>
      </c>
      <c r="L19" s="54">
        <f t="shared" si="4"/>
        <v>4.0502013211287302</v>
      </c>
      <c r="M19" s="54">
        <f t="shared" si="4"/>
        <v>3.8858110104507175</v>
      </c>
      <c r="N19" s="54">
        <f t="shared" si="4"/>
        <v>3.8016677968640233</v>
      </c>
      <c r="O19" s="54">
        <f t="shared" si="4"/>
        <v>3.6346374479195482</v>
      </c>
      <c r="P19" s="54">
        <f t="shared" si="4"/>
        <v>3.8508177014783236</v>
      </c>
      <c r="Q19" s="54">
        <f t="shared" si="4"/>
        <v>3.85823292524671</v>
      </c>
      <c r="R19" s="54">
        <f t="shared" si="4"/>
        <v>3.7585902581125223</v>
      </c>
      <c r="S19" s="54">
        <f t="shared" si="4"/>
        <v>3.9665490692552812</v>
      </c>
      <c r="T19" s="54">
        <f t="shared" si="4"/>
        <v>3.8347142837407464</v>
      </c>
      <c r="U19" s="54">
        <f t="shared" si="4"/>
        <v>3.9975274092594923</v>
      </c>
      <c r="V19" s="52">
        <f>SUM(J19:U19)</f>
        <v>46.707487120396976</v>
      </c>
      <c r="W19" s="53"/>
    </row>
    <row r="20" spans="1:23" x14ac:dyDescent="0.2">
      <c r="A20" s="20" t="s">
        <v>42</v>
      </c>
      <c r="B20" s="16" t="s">
        <v>43</v>
      </c>
      <c r="D20" s="49" t="s">
        <v>44</v>
      </c>
      <c r="E20" s="61" t="s">
        <v>43</v>
      </c>
      <c r="F20" s="49" t="s">
        <v>25</v>
      </c>
      <c r="G20" s="56"/>
      <c r="H20" s="56"/>
      <c r="I20" s="56"/>
      <c r="J20" s="56">
        <f>'[4]ПЛАН 2024 (к РЭК+БП)'!E50/1000</f>
        <v>4.0592788462374507</v>
      </c>
      <c r="K20" s="56">
        <f>'[4]ПЛАН 2024 (к РЭК+БП)'!F50/1000</f>
        <v>3.8628760507034396</v>
      </c>
      <c r="L20" s="56">
        <f>'[4]ПЛАН 2024 (к РЭК+БП)'!G50/1000</f>
        <v>3.9919933211287302</v>
      </c>
      <c r="M20" s="56">
        <f>'[4]ПЛАН 2024 (к РЭК+БП)'!H50/1000</f>
        <v>3.8407730104507176</v>
      </c>
      <c r="N20" s="56">
        <f>'[4]ПЛАН 2024 (к РЭК+БП)'!I50/1000</f>
        <v>3.7563447968640236</v>
      </c>
      <c r="O20" s="56">
        <f>'[4]ПЛАН 2024 (к РЭК+БП)'!J50/1000</f>
        <v>3.5884284479195481</v>
      </c>
      <c r="P20" s="56">
        <f>'[4]ПЛАН 2024 (к РЭК+БП)'!K50/1000</f>
        <v>3.8091307014783231</v>
      </c>
      <c r="Q20" s="56">
        <f>'[4]ПЛАН 2024 (к РЭК+БП)'!L50/1000</f>
        <v>3.8091959252467107</v>
      </c>
      <c r="R20" s="56">
        <f>'[4]ПЛАН 2024 (к РЭК+БП)'!M50/1000</f>
        <v>3.7080242581125225</v>
      </c>
      <c r="S20" s="56">
        <f>'[4]ПЛАН 2024 (к РЭК+БП)'!N50/1000</f>
        <v>3.9153420692552814</v>
      </c>
      <c r="T20" s="56">
        <f>'[4]ПЛАН 2024 (к РЭК+БП)'!O50/1000</f>
        <v>3.7854922837407465</v>
      </c>
      <c r="U20" s="56">
        <f>'[4]ПЛАН 2024 (к РЭК+БП)'!P50/1000</f>
        <v>3.9178564092594921</v>
      </c>
      <c r="V20" s="52">
        <f>SUM(J20:U20)</f>
        <v>46.044736120396983</v>
      </c>
      <c r="W20" s="53"/>
    </row>
    <row r="21" spans="1:23" ht="22.5" x14ac:dyDescent="0.2">
      <c r="A21" s="20" t="s">
        <v>45</v>
      </c>
      <c r="B21" s="16" t="s">
        <v>46</v>
      </c>
      <c r="D21" s="49" t="s">
        <v>47</v>
      </c>
      <c r="E21" s="61" t="s">
        <v>46</v>
      </c>
      <c r="F21" s="49" t="s">
        <v>25</v>
      </c>
      <c r="G21" s="56">
        <f>G14-G17</f>
        <v>60.694948286332121</v>
      </c>
      <c r="H21" s="56">
        <f t="shared" ref="H21:I21" si="5">H14-H17</f>
        <v>57.847494999999995</v>
      </c>
      <c r="I21" s="56">
        <f t="shared" si="5"/>
        <v>45.951467934641812</v>
      </c>
      <c r="J21" s="56">
        <f>J14-J17-J20-J16</f>
        <v>7.675200000000007E-2</v>
      </c>
      <c r="K21" s="56">
        <f t="shared" ref="K21:U21" si="6">K14-K17-K20-K16</f>
        <v>6.9830999999999699E-2</v>
      </c>
      <c r="L21" s="56">
        <f t="shared" si="6"/>
        <v>5.8208000000000787E-2</v>
      </c>
      <c r="M21" s="56">
        <f t="shared" si="6"/>
        <v>4.5038000000000411E-2</v>
      </c>
      <c r="N21" s="56">
        <f t="shared" si="6"/>
        <v>4.5322999999999641E-2</v>
      </c>
      <c r="O21" s="56">
        <f t="shared" si="6"/>
        <v>4.6208999999999972E-2</v>
      </c>
      <c r="P21" s="56">
        <f t="shared" si="6"/>
        <v>4.1687000000000696E-2</v>
      </c>
      <c r="Q21" s="56">
        <f t="shared" si="6"/>
        <v>4.9036999999999387E-2</v>
      </c>
      <c r="R21" s="56">
        <f t="shared" si="6"/>
        <v>5.0565999999999611E-2</v>
      </c>
      <c r="S21" s="56">
        <f t="shared" si="6"/>
        <v>5.1207000000000225E-2</v>
      </c>
      <c r="T21" s="56">
        <f t="shared" si="6"/>
        <v>4.9221999999999322E-2</v>
      </c>
      <c r="U21" s="56">
        <f t="shared" si="6"/>
        <v>7.9671000000000214E-2</v>
      </c>
      <c r="V21" s="52">
        <f>SUM(J21:U21)</f>
        <v>0.66275100000000009</v>
      </c>
      <c r="W21" s="53"/>
    </row>
    <row r="22" spans="1:23" x14ac:dyDescent="0.2">
      <c r="A22" s="20"/>
      <c r="B22" s="16"/>
      <c r="D22" s="62"/>
      <c r="E22" s="63" t="s">
        <v>48</v>
      </c>
      <c r="F22" s="64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</row>
    <row r="23" spans="1:23" ht="11.25" customHeight="1" x14ac:dyDescent="0.2">
      <c r="A23" s="20" t="s">
        <v>49</v>
      </c>
      <c r="B23" s="16" t="s">
        <v>23</v>
      </c>
      <c r="D23" s="49" t="s">
        <v>50</v>
      </c>
      <c r="E23" s="50" t="s">
        <v>24</v>
      </c>
      <c r="F23" s="49" t="s">
        <v>51</v>
      </c>
      <c r="G23" s="51">
        <f>'[2]Форма 3.1'!$I$23</f>
        <v>7.3693418265039305</v>
      </c>
      <c r="H23" s="51">
        <f>'[3]Отпуск ЭЭ сет организациями'!$H$52</f>
        <v>6.9719166666666652</v>
      </c>
      <c r="I23" s="51">
        <f>'[2]Форма 3.1'!$V$23</f>
        <v>5.5973269423657825</v>
      </c>
      <c r="J23" s="51">
        <f>'[4]ПЛАН 2024 (к РЭК+БП)'!E34</f>
        <v>5.9367000000000001</v>
      </c>
      <c r="K23" s="51">
        <f>'[4]ПЛАН 2024 (к РЭК+БП)'!F34</f>
        <v>6.2406733244775685</v>
      </c>
      <c r="L23" s="51">
        <f>'[4]ПЛАН 2024 (к РЭК+БП)'!G34</f>
        <v>5.8106265533775101</v>
      </c>
      <c r="M23" s="51">
        <f>'[4]ПЛАН 2024 (к РЭК+БП)'!H34</f>
        <v>5.7588310626914607</v>
      </c>
      <c r="N23" s="51">
        <f>'[4]ПЛАН 2024 (к РЭК+БП)'!I34</f>
        <v>5.4533755775523742</v>
      </c>
      <c r="O23" s="51">
        <f>'[4]ПЛАН 2024 (к РЭК+БП)'!J34</f>
        <v>5.3866762521211662</v>
      </c>
      <c r="P23" s="51">
        <f>'[4]ПЛАН 2024 (к РЭК+БП)'!K34</f>
        <v>5.5235559594318824</v>
      </c>
      <c r="Q23" s="51">
        <f>'[4]ПЛАН 2024 (к РЭК+БП)'!L34</f>
        <v>5.5352916287843428</v>
      </c>
      <c r="R23" s="51">
        <f>'[4]ПЛАН 2024 (к РЭК+БП)'!M34</f>
        <v>5.5707513546965579</v>
      </c>
      <c r="S23" s="51">
        <f>'[4]ПЛАН 2024 (к РЭК+БП)'!N34</f>
        <v>5.6901285558988484</v>
      </c>
      <c r="T23" s="51">
        <f>'[4]ПЛАН 2024 (к РЭК+БП)'!O34</f>
        <v>5.6846398461769727</v>
      </c>
      <c r="U23" s="51">
        <f>'[4]ПЛАН 2024 (к РЭК+БП)'!P34</f>
        <v>5.7387825364086016</v>
      </c>
      <c r="V23" s="52">
        <f>SUM(J23:U23)/12</f>
        <v>5.6941693876347736</v>
      </c>
      <c r="W23" s="53"/>
    </row>
    <row r="24" spans="1:23" ht="22.5" x14ac:dyDescent="0.2">
      <c r="A24" s="20" t="s">
        <v>52</v>
      </c>
      <c r="B24" s="16" t="s">
        <v>27</v>
      </c>
      <c r="D24" s="49" t="s">
        <v>53</v>
      </c>
      <c r="E24" s="50" t="s">
        <v>28</v>
      </c>
      <c r="F24" s="49" t="s">
        <v>51</v>
      </c>
      <c r="G24" s="54">
        <f t="shared" ref="G24:V24" si="7">SUM(G25:G26)</f>
        <v>0.3198333333333333</v>
      </c>
      <c r="H24" s="54">
        <f t="shared" si="7"/>
        <v>0.30241666666666667</v>
      </c>
      <c r="I24" s="54">
        <f t="shared" si="7"/>
        <v>0.2429166666666667</v>
      </c>
      <c r="J24" s="54">
        <f t="shared" si="7"/>
        <v>0.25769999999999998</v>
      </c>
      <c r="K24" s="54">
        <f t="shared" si="7"/>
        <v>0.27089999999999997</v>
      </c>
      <c r="L24" s="54">
        <f t="shared" si="7"/>
        <v>0.25219999999999998</v>
      </c>
      <c r="M24" s="54">
        <f t="shared" si="7"/>
        <v>0.24990000000000001</v>
      </c>
      <c r="N24" s="54">
        <f t="shared" si="7"/>
        <v>0.23669999999999999</v>
      </c>
      <c r="O24" s="54">
        <f t="shared" si="7"/>
        <v>0.23380000000000001</v>
      </c>
      <c r="P24" s="54">
        <f t="shared" si="7"/>
        <v>0.2397</v>
      </c>
      <c r="Q24" s="54">
        <f t="shared" si="7"/>
        <v>0.2402</v>
      </c>
      <c r="R24" s="54">
        <f t="shared" si="7"/>
        <v>0.24179999999999999</v>
      </c>
      <c r="S24" s="54">
        <f t="shared" si="7"/>
        <v>0.24690000000000001</v>
      </c>
      <c r="T24" s="54">
        <f t="shared" si="7"/>
        <v>0.2467</v>
      </c>
      <c r="U24" s="54">
        <f t="shared" si="7"/>
        <v>0.24909999999999999</v>
      </c>
      <c r="V24" s="54">
        <f t="shared" si="7"/>
        <v>0.24713333333333329</v>
      </c>
      <c r="W24" s="60"/>
    </row>
    <row r="25" spans="1:23" x14ac:dyDescent="0.2">
      <c r="A25" s="20" t="s">
        <v>54</v>
      </c>
      <c r="B25" s="16" t="s">
        <v>30</v>
      </c>
      <c r="D25" s="49" t="s">
        <v>55</v>
      </c>
      <c r="E25" s="55" t="s">
        <v>30</v>
      </c>
      <c r="F25" s="49" t="s">
        <v>51</v>
      </c>
      <c r="G25" s="56"/>
      <c r="H25" s="56"/>
      <c r="I25" s="56"/>
      <c r="J25" s="56">
        <f>'[4]ПЛАН 2024 (к РЭК+БП)'!E43</f>
        <v>0.25259999999999999</v>
      </c>
      <c r="K25" s="56">
        <f>'[4]ПЛАН 2024 (к РЭК+БП)'!F43</f>
        <v>0.2661</v>
      </c>
      <c r="L25" s="56">
        <f>'[4]ПЛАН 2024 (к РЭК+БП)'!G43</f>
        <v>0.24840000000000001</v>
      </c>
      <c r="M25" s="56">
        <f>'[4]ПЛАН 2024 (к РЭК+БП)'!H43</f>
        <v>0.247</v>
      </c>
      <c r="N25" s="56">
        <f>'[4]ПЛАН 2024 (к РЭК+БП)'!I43</f>
        <v>0.23369999999999999</v>
      </c>
      <c r="O25" s="56">
        <f>'[4]ПЛАН 2024 (к РЭК+БП)'!J43</f>
        <v>0.23069999999999999</v>
      </c>
      <c r="P25" s="56">
        <f>'[4]ПЛАН 2024 (к РЭК+БП)'!K43</f>
        <v>0.23699999999999999</v>
      </c>
      <c r="Q25" s="56">
        <f>'[4]ПЛАН 2024 (к РЭК+БП)'!L43</f>
        <v>0.23699999999999999</v>
      </c>
      <c r="R25" s="56">
        <f>'[4]ПЛАН 2024 (к РЭК+БП)'!M43</f>
        <v>0.2384</v>
      </c>
      <c r="S25" s="56">
        <f>'[4]ПЛАН 2024 (к РЭК+БП)'!N43</f>
        <v>0.24360000000000001</v>
      </c>
      <c r="T25" s="56">
        <f>'[4]ПЛАН 2024 (к РЭК+БП)'!O43</f>
        <v>0.24340000000000001</v>
      </c>
      <c r="U25" s="56">
        <f>'[4]ПЛАН 2024 (к РЭК+БП)'!P43</f>
        <v>0.24379999999999999</v>
      </c>
      <c r="V25" s="52">
        <f>SUM(J25:U25)/12</f>
        <v>0.24347499999999997</v>
      </c>
      <c r="W25" s="53"/>
    </row>
    <row r="26" spans="1:23" ht="22.5" x14ac:dyDescent="0.2">
      <c r="A26" s="20" t="s">
        <v>56</v>
      </c>
      <c r="B26" s="16" t="s">
        <v>33</v>
      </c>
      <c r="D26" s="49" t="s">
        <v>57</v>
      </c>
      <c r="E26" s="55" t="s">
        <v>33</v>
      </c>
      <c r="F26" s="49" t="s">
        <v>51</v>
      </c>
      <c r="G26" s="56">
        <f>'[2]Форма 3.1'!$I$26</f>
        <v>0.3198333333333333</v>
      </c>
      <c r="H26" s="56">
        <f>'[3]Отпуск ЭЭ сет организациями'!$H$83</f>
        <v>0.30241666666666667</v>
      </c>
      <c r="I26" s="56">
        <f>'[2]Форма 3.1'!$V$26</f>
        <v>0.2429166666666667</v>
      </c>
      <c r="J26" s="56">
        <f>'[4]ПЛАН 2024 (к РЭК+БП)'!E41-J25</f>
        <v>5.0999999999999934E-3</v>
      </c>
      <c r="K26" s="56">
        <f>'[4]ПЛАН 2024 (к РЭК+БП)'!F41-K25</f>
        <v>4.799999999999971E-3</v>
      </c>
      <c r="L26" s="56">
        <f>'[4]ПЛАН 2024 (к РЭК+БП)'!G41-L25</f>
        <v>3.7999999999999701E-3</v>
      </c>
      <c r="M26" s="56">
        <f>'[4]ПЛАН 2024 (к РЭК+БП)'!H41-M25</f>
        <v>2.9000000000000137E-3</v>
      </c>
      <c r="N26" s="56">
        <f>'[4]ПЛАН 2024 (к РЭК+БП)'!I41-N25</f>
        <v>3.0000000000000027E-3</v>
      </c>
      <c r="O26" s="56">
        <f>'[4]ПЛАН 2024 (к РЭК+БП)'!J41-O25</f>
        <v>3.1000000000000194E-3</v>
      </c>
      <c r="P26" s="56">
        <f>'[4]ПЛАН 2024 (к РЭК+БП)'!K41-P25</f>
        <v>2.7000000000000079E-3</v>
      </c>
      <c r="Q26" s="56">
        <f>'[4]ПЛАН 2024 (к РЭК+БП)'!L41-Q25</f>
        <v>3.2000000000000084E-3</v>
      </c>
      <c r="R26" s="56">
        <f>'[4]ПЛАН 2024 (к РЭК+БП)'!M41-R25</f>
        <v>3.3999999999999864E-3</v>
      </c>
      <c r="S26" s="56">
        <f>'[4]ПЛАН 2024 (к РЭК+БП)'!N41-S25</f>
        <v>3.2999999999999974E-3</v>
      </c>
      <c r="T26" s="56">
        <f>'[4]ПЛАН 2024 (к РЭК+БП)'!O41-T25</f>
        <v>3.2999999999999974E-3</v>
      </c>
      <c r="U26" s="56">
        <f>'[4]ПЛАН 2024 (к РЭК+БП)'!P41-U25</f>
        <v>5.2999999999999992E-3</v>
      </c>
      <c r="V26" s="52">
        <f>SUM(J26:U26)/12</f>
        <v>3.6583333333333307E-3</v>
      </c>
      <c r="W26" s="53"/>
    </row>
    <row r="27" spans="1:23" x14ac:dyDescent="0.2">
      <c r="A27" s="20" t="s">
        <v>58</v>
      </c>
      <c r="B27" s="16" t="s">
        <v>36</v>
      </c>
      <c r="D27" s="49" t="s">
        <v>59</v>
      </c>
      <c r="E27" s="58" t="s">
        <v>37</v>
      </c>
      <c r="F27" s="59" t="s">
        <v>38</v>
      </c>
      <c r="G27" s="54">
        <f t="shared" ref="G27:V27" si="8">IF(G23=0,0,G24/G23*100)</f>
        <v>4.3400528956744644</v>
      </c>
      <c r="H27" s="54">
        <f t="shared" si="8"/>
        <v>4.3376402949930091</v>
      </c>
      <c r="I27" s="54">
        <f t="shared" si="8"/>
        <v>4.339869176267821</v>
      </c>
      <c r="J27" s="54">
        <f t="shared" si="8"/>
        <v>4.3407953913790482</v>
      </c>
      <c r="K27" s="54">
        <f t="shared" si="8"/>
        <v>4.3408777533260503</v>
      </c>
      <c r="L27" s="54">
        <f t="shared" si="8"/>
        <v>4.3403236756525869</v>
      </c>
      <c r="M27" s="54">
        <f t="shared" si="8"/>
        <v>4.3394223112217185</v>
      </c>
      <c r="N27" s="54">
        <f t="shared" si="8"/>
        <v>4.340430924551093</v>
      </c>
      <c r="O27" s="54">
        <f t="shared" si="8"/>
        <v>4.3403388111163022</v>
      </c>
      <c r="P27" s="54">
        <f t="shared" si="8"/>
        <v>4.3395957560762</v>
      </c>
      <c r="Q27" s="54">
        <f t="shared" si="8"/>
        <v>4.3394280935610352</v>
      </c>
      <c r="R27" s="54">
        <f t="shared" si="8"/>
        <v>4.3405275986002243</v>
      </c>
      <c r="S27" s="54">
        <f t="shared" si="8"/>
        <v>4.339093529689122</v>
      </c>
      <c r="T27" s="54">
        <f t="shared" si="8"/>
        <v>4.3397648166912521</v>
      </c>
      <c r="U27" s="54">
        <f t="shared" si="8"/>
        <v>4.3406419117579897</v>
      </c>
      <c r="V27" s="54">
        <f t="shared" si="8"/>
        <v>4.3401120779792395</v>
      </c>
      <c r="W27" s="60"/>
    </row>
    <row r="28" spans="1:23" x14ac:dyDescent="0.2">
      <c r="A28" s="20" t="s">
        <v>60</v>
      </c>
      <c r="B28" s="16" t="s">
        <v>40</v>
      </c>
      <c r="D28" s="49" t="s">
        <v>61</v>
      </c>
      <c r="E28" s="58" t="s">
        <v>62</v>
      </c>
      <c r="F28" s="49" t="s">
        <v>51</v>
      </c>
      <c r="G28" s="54">
        <f t="shared" ref="G28:U28" si="9">G23-G24</f>
        <v>7.0495084931705971</v>
      </c>
      <c r="H28" s="54">
        <f t="shared" si="9"/>
        <v>6.6694999999999984</v>
      </c>
      <c r="I28" s="54">
        <f t="shared" si="9"/>
        <v>5.3544102756991157</v>
      </c>
      <c r="J28" s="54">
        <f t="shared" si="9"/>
        <v>5.6790000000000003</v>
      </c>
      <c r="K28" s="54">
        <f t="shared" si="9"/>
        <v>5.9697733244775684</v>
      </c>
      <c r="L28" s="54">
        <f t="shared" si="9"/>
        <v>5.5584265533775099</v>
      </c>
      <c r="M28" s="54">
        <f t="shared" si="9"/>
        <v>5.5089310626914605</v>
      </c>
      <c r="N28" s="54">
        <f t="shared" si="9"/>
        <v>5.2166755775523743</v>
      </c>
      <c r="O28" s="54">
        <f t="shared" si="9"/>
        <v>5.1528762521211657</v>
      </c>
      <c r="P28" s="54">
        <f t="shared" si="9"/>
        <v>5.2838559594318824</v>
      </c>
      <c r="Q28" s="54">
        <f t="shared" si="9"/>
        <v>5.295091628784343</v>
      </c>
      <c r="R28" s="54">
        <f t="shared" si="9"/>
        <v>5.3289513546965583</v>
      </c>
      <c r="S28" s="54">
        <f t="shared" si="9"/>
        <v>5.4432285558988482</v>
      </c>
      <c r="T28" s="54">
        <f t="shared" si="9"/>
        <v>5.437939846176973</v>
      </c>
      <c r="U28" s="54">
        <f t="shared" si="9"/>
        <v>5.4896825364086013</v>
      </c>
      <c r="V28" s="52">
        <f>SUM(J28:U28)/12</f>
        <v>5.4470360543014396</v>
      </c>
      <c r="W28" s="53"/>
    </row>
    <row r="29" spans="1:23" x14ac:dyDescent="0.2">
      <c r="A29" s="20" t="s">
        <v>63</v>
      </c>
      <c r="B29" s="16" t="s">
        <v>43</v>
      </c>
      <c r="D29" s="49" t="s">
        <v>64</v>
      </c>
      <c r="E29" s="61" t="s">
        <v>43</v>
      </c>
      <c r="F29" s="49" t="s">
        <v>51</v>
      </c>
      <c r="G29" s="56"/>
      <c r="H29" s="56"/>
      <c r="I29" s="56"/>
      <c r="J29" s="56">
        <f>'[4]ПЛАН 2024 (к РЭК+БП)'!E36</f>
        <v>5.5673673006328874</v>
      </c>
      <c r="K29" s="56">
        <f>'[4]ПЛАН 2024 (к РЭК+БП)'!F36</f>
        <v>5.8656402616366607</v>
      </c>
      <c r="L29" s="56">
        <f>'[4]ПЛАН 2024 (к РЭК+БП)'!G36</f>
        <v>5.4750841029305608</v>
      </c>
      <c r="M29" s="56">
        <f>'[4]ПЛАН 2024 (к РЭК+БП)'!H36</f>
        <v>5.4432724071013574</v>
      </c>
      <c r="N29" s="56">
        <f>'[4]ПЛАН 2024 (к РЭК+БП)'!I36</f>
        <v>5.1518882994075375</v>
      </c>
      <c r="O29" s="56">
        <f>'[4]ПЛАН 2024 (к РЭК+БП)'!J36</f>
        <v>5.0856412243757765</v>
      </c>
      <c r="P29" s="56">
        <f>'[4]ПЛАН 2024 (к РЭК+БП)'!K36</f>
        <v>5.2242850305550848</v>
      </c>
      <c r="Q29" s="56">
        <f>'[4]ПЛАН 2024 (к РЭК+БП)'!L36</f>
        <v>5.2243744860197365</v>
      </c>
      <c r="R29" s="56">
        <f>'[4]ПЛАН 2024 (к РЭК+БП)'!M36</f>
        <v>5.2551364202274993</v>
      </c>
      <c r="S29" s="56">
        <f>'[4]ПЛАН 2024 (к РЭК+БП)'!N36</f>
        <v>5.3699556578550602</v>
      </c>
      <c r="T29" s="56">
        <f>'[4]ПЛАН 2024 (к РЭК+БП)'!O36</f>
        <v>5.3649267059817838</v>
      </c>
      <c r="U29" s="56">
        <f>'[4]ПЛАН 2024 (к РЭК+БП)'!P36</f>
        <v>5.3734041162764594</v>
      </c>
      <c r="V29" s="52">
        <f>SUM(J29:U29)/12</f>
        <v>5.3667480010833666</v>
      </c>
      <c r="W29" s="53"/>
    </row>
    <row r="30" spans="1:23" ht="22.5" x14ac:dyDescent="0.2">
      <c r="A30" s="20" t="s">
        <v>65</v>
      </c>
      <c r="B30" s="16" t="s">
        <v>46</v>
      </c>
      <c r="D30" s="49" t="s">
        <v>66</v>
      </c>
      <c r="E30" s="61" t="s">
        <v>46</v>
      </c>
      <c r="F30" s="49" t="s">
        <v>51</v>
      </c>
      <c r="G30" s="56">
        <f>G23-G26</f>
        <v>7.0495084931705971</v>
      </c>
      <c r="H30" s="56">
        <f t="shared" ref="H30:I30" si="10">H23-H26</f>
        <v>6.6694999999999984</v>
      </c>
      <c r="I30" s="56">
        <f t="shared" si="10"/>
        <v>5.3544102756991157</v>
      </c>
      <c r="J30" s="56">
        <f>J23-J26-J25-J29</f>
        <v>0.11163269936711284</v>
      </c>
      <c r="K30" s="56">
        <f t="shared" ref="K30:U30" si="11">K23-K26-K25-K29</f>
        <v>0.10413306284090762</v>
      </c>
      <c r="L30" s="56">
        <f t="shared" si="11"/>
        <v>8.3342450446949101E-2</v>
      </c>
      <c r="M30" s="56">
        <f t="shared" si="11"/>
        <v>6.5658655590103088E-2</v>
      </c>
      <c r="N30" s="56">
        <f t="shared" si="11"/>
        <v>6.4787278144836868E-2</v>
      </c>
      <c r="O30" s="56">
        <f t="shared" si="11"/>
        <v>6.7235027745390141E-2</v>
      </c>
      <c r="P30" s="56">
        <f t="shared" si="11"/>
        <v>5.9570928876797602E-2</v>
      </c>
      <c r="Q30" s="56">
        <f t="shared" si="11"/>
        <v>7.07171427646065E-2</v>
      </c>
      <c r="R30" s="56">
        <f t="shared" si="11"/>
        <v>7.381493446905818E-2</v>
      </c>
      <c r="S30" s="56">
        <f t="shared" si="11"/>
        <v>7.3272898043788004E-2</v>
      </c>
      <c r="T30" s="56">
        <f t="shared" si="11"/>
        <v>7.3013140195188342E-2</v>
      </c>
      <c r="U30" s="56">
        <f t="shared" si="11"/>
        <v>0.11627842013214185</v>
      </c>
      <c r="V30" s="52">
        <f>SUM(J30:U30)/12</f>
        <v>8.0288053218073349E-2</v>
      </c>
      <c r="W30" s="53"/>
    </row>
    <row r="31" spans="1:23" x14ac:dyDescent="0.2">
      <c r="A31" s="20" t="s">
        <v>67</v>
      </c>
      <c r="B31" s="16" t="s">
        <v>68</v>
      </c>
      <c r="D31" s="49" t="s">
        <v>69</v>
      </c>
      <c r="E31" s="50" t="s">
        <v>70</v>
      </c>
      <c r="F31" s="59" t="s">
        <v>51</v>
      </c>
      <c r="G31" s="54">
        <f t="shared" ref="G31:V31" si="12">SUM(G32:G33)</f>
        <v>7.0495084931705971</v>
      </c>
      <c r="H31" s="54">
        <f t="shared" si="12"/>
        <v>6.6694999999999984</v>
      </c>
      <c r="I31" s="54">
        <f t="shared" si="12"/>
        <v>5.3544102756991157</v>
      </c>
      <c r="J31" s="54">
        <f t="shared" si="12"/>
        <v>5.6790000000000003</v>
      </c>
      <c r="K31" s="54">
        <f t="shared" si="12"/>
        <v>5.9697733244775684</v>
      </c>
      <c r="L31" s="54">
        <f t="shared" si="12"/>
        <v>5.5584265533775099</v>
      </c>
      <c r="M31" s="54">
        <f t="shared" si="12"/>
        <v>5.5089310626914605</v>
      </c>
      <c r="N31" s="54">
        <f t="shared" si="12"/>
        <v>5.2166755775523743</v>
      </c>
      <c r="O31" s="54">
        <f t="shared" si="12"/>
        <v>5.1528762521211666</v>
      </c>
      <c r="P31" s="54">
        <f t="shared" si="12"/>
        <v>5.2838559594318824</v>
      </c>
      <c r="Q31" s="54">
        <f t="shared" si="12"/>
        <v>5.295091628784343</v>
      </c>
      <c r="R31" s="54">
        <f t="shared" si="12"/>
        <v>5.3289513546965575</v>
      </c>
      <c r="S31" s="54">
        <f t="shared" si="12"/>
        <v>5.4432285558988482</v>
      </c>
      <c r="T31" s="54">
        <f t="shared" si="12"/>
        <v>5.4379398461769721</v>
      </c>
      <c r="U31" s="54">
        <f t="shared" si="12"/>
        <v>5.4896825364086013</v>
      </c>
      <c r="V31" s="54">
        <f t="shared" si="12"/>
        <v>5.4470360543014396</v>
      </c>
      <c r="W31" s="60"/>
    </row>
    <row r="32" spans="1:23" x14ac:dyDescent="0.2">
      <c r="A32" s="20" t="s">
        <v>71</v>
      </c>
      <c r="B32" s="16" t="s">
        <v>30</v>
      </c>
      <c r="D32" s="49" t="s">
        <v>72</v>
      </c>
      <c r="E32" s="55" t="s">
        <v>30</v>
      </c>
      <c r="F32" s="59" t="s">
        <v>51</v>
      </c>
      <c r="G32" s="56"/>
      <c r="H32" s="56"/>
      <c r="I32" s="56"/>
      <c r="J32" s="56">
        <f>J29</f>
        <v>5.5673673006328874</v>
      </c>
      <c r="K32" s="56">
        <f t="shared" ref="K32:U32" si="13">K29</f>
        <v>5.8656402616366607</v>
      </c>
      <c r="L32" s="56">
        <f t="shared" si="13"/>
        <v>5.4750841029305608</v>
      </c>
      <c r="M32" s="56">
        <f t="shared" si="13"/>
        <v>5.4432724071013574</v>
      </c>
      <c r="N32" s="56">
        <f t="shared" si="13"/>
        <v>5.1518882994075375</v>
      </c>
      <c r="O32" s="56">
        <f t="shared" si="13"/>
        <v>5.0856412243757765</v>
      </c>
      <c r="P32" s="56">
        <f t="shared" si="13"/>
        <v>5.2242850305550848</v>
      </c>
      <c r="Q32" s="56">
        <f t="shared" si="13"/>
        <v>5.2243744860197365</v>
      </c>
      <c r="R32" s="56">
        <f t="shared" si="13"/>
        <v>5.2551364202274993</v>
      </c>
      <c r="S32" s="56">
        <f t="shared" si="13"/>
        <v>5.3699556578550602</v>
      </c>
      <c r="T32" s="56">
        <f t="shared" si="13"/>
        <v>5.3649267059817838</v>
      </c>
      <c r="U32" s="56">
        <f t="shared" si="13"/>
        <v>5.3734041162764594</v>
      </c>
      <c r="V32" s="52">
        <f>SUM(J32:U32)/12</f>
        <v>5.3667480010833666</v>
      </c>
      <c r="W32" s="53"/>
    </row>
    <row r="33" spans="1:23" ht="12" customHeight="1" x14ac:dyDescent="0.2">
      <c r="A33" s="20" t="s">
        <v>73</v>
      </c>
      <c r="B33" s="16" t="s">
        <v>74</v>
      </c>
      <c r="D33" s="49" t="s">
        <v>75</v>
      </c>
      <c r="E33" s="66" t="str">
        <f>"сторонних потребителей (субабонентов)"&amp;IF(regionException_flag = 1, ", в т.ч.","")</f>
        <v>сторонних потребителей (субабонентов)</v>
      </c>
      <c r="F33" s="59" t="s">
        <v>51</v>
      </c>
      <c r="G33" s="54">
        <f>[1]Субабоненты!H13</f>
        <v>7.0495084931705971</v>
      </c>
      <c r="H33" s="54">
        <f>[1]Субабоненты!I13</f>
        <v>6.6694999999999984</v>
      </c>
      <c r="I33" s="54">
        <f>[1]Субабоненты!J13</f>
        <v>5.3544102756991157</v>
      </c>
      <c r="J33" s="54">
        <f>[1]Субабоненты!K13</f>
        <v>0.11163269936711284</v>
      </c>
      <c r="K33" s="54">
        <f>[1]Субабоненты!L13</f>
        <v>0.10413306284090762</v>
      </c>
      <c r="L33" s="54">
        <f>[1]Субабоненты!M13</f>
        <v>8.3342450446949101E-2</v>
      </c>
      <c r="M33" s="54">
        <f>[1]Субабоненты!N13</f>
        <v>6.5658655590103088E-2</v>
      </c>
      <c r="N33" s="54">
        <f>[1]Субабоненты!O13</f>
        <v>6.4787278144836868E-2</v>
      </c>
      <c r="O33" s="54">
        <f>[1]Субабоненты!P13</f>
        <v>6.7235027745390141E-2</v>
      </c>
      <c r="P33" s="54">
        <f>[1]Субабоненты!Q13</f>
        <v>5.9570928876797602E-2</v>
      </c>
      <c r="Q33" s="54">
        <f>[1]Субабоненты!R13</f>
        <v>7.07171427646065E-2</v>
      </c>
      <c r="R33" s="54">
        <f>[1]Субабоненты!S13</f>
        <v>7.381493446905818E-2</v>
      </c>
      <c r="S33" s="54">
        <f>[1]Субабоненты!T13</f>
        <v>7.3272898043788004E-2</v>
      </c>
      <c r="T33" s="54">
        <f>[1]Субабоненты!U13</f>
        <v>7.3013140195188342E-2</v>
      </c>
      <c r="U33" s="54">
        <f>[1]Субабоненты!V13</f>
        <v>0.11627842013214185</v>
      </c>
      <c r="V33" s="54">
        <f>[1]Субабоненты!W13</f>
        <v>8.0288053218073349E-2</v>
      </c>
      <c r="W33" s="60"/>
    </row>
    <row r="34" spans="1:23" s="71" customFormat="1" ht="15" hidden="1" x14ac:dyDescent="0.2">
      <c r="A34" s="67"/>
      <c r="B34" s="5"/>
      <c r="C34" s="68"/>
      <c r="D34" s="69"/>
      <c r="E34" s="70"/>
      <c r="F34" s="37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3"/>
      <c r="W34" s="53"/>
    </row>
    <row r="35" spans="1:23" s="19" customFormat="1" ht="15" hidden="1" x14ac:dyDescent="0.15">
      <c r="A35" s="20"/>
      <c r="B35" s="16"/>
      <c r="C35" s="17"/>
      <c r="D35" s="72" t="s">
        <v>76</v>
      </c>
      <c r="E35" s="41"/>
      <c r="F35" s="42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4"/>
      <c r="W35" s="44"/>
    </row>
    <row r="36" spans="1:23" s="76" customFormat="1" ht="15" hidden="1" x14ac:dyDescent="0.15">
      <c r="A36" s="67"/>
      <c r="B36" s="5"/>
      <c r="C36" s="68"/>
      <c r="D36" s="73"/>
      <c r="E36" s="35"/>
      <c r="F36" s="74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1:23" s="76" customFormat="1" ht="15" hidden="1" x14ac:dyDescent="0.15">
      <c r="A37" s="67"/>
      <c r="B37" s="5"/>
      <c r="C37" s="68"/>
      <c r="D37" s="73"/>
      <c r="E37" s="35"/>
      <c r="F37" s="74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</row>
    <row r="38" spans="1:23" ht="3" customHeight="1" x14ac:dyDescent="0.2">
      <c r="A38" s="20"/>
      <c r="B38" s="16"/>
      <c r="E38" s="77"/>
    </row>
    <row r="39" spans="1:23" ht="20.25" customHeight="1" x14ac:dyDescent="0.2">
      <c r="A39" s="20"/>
      <c r="B39" s="16"/>
      <c r="D39" s="78" t="s">
        <v>77</v>
      </c>
      <c r="E39" s="78"/>
      <c r="F39" s="78"/>
      <c r="G39" s="78"/>
      <c r="H39" s="79"/>
      <c r="I39" s="79"/>
      <c r="J39" s="79"/>
      <c r="M39" s="80"/>
      <c r="N39" s="80"/>
      <c r="O39" s="80"/>
      <c r="P39" s="80"/>
    </row>
    <row r="40" spans="1:23" x14ac:dyDescent="0.2">
      <c r="A40" s="20"/>
      <c r="B40" s="16"/>
      <c r="E40" s="81"/>
      <c r="F40" s="82"/>
      <c r="G40" s="83"/>
      <c r="H40" s="83"/>
      <c r="I40" s="83"/>
      <c r="J40" s="83"/>
    </row>
    <row r="41" spans="1:23" ht="19.5" customHeight="1" x14ac:dyDescent="0.2">
      <c r="A41" s="20"/>
      <c r="B41" s="16"/>
      <c r="D41" s="78" t="s">
        <v>78</v>
      </c>
      <c r="E41" s="78"/>
      <c r="F41" s="78"/>
      <c r="G41" s="78"/>
      <c r="H41" s="78"/>
      <c r="I41" s="78"/>
      <c r="J41" s="78"/>
      <c r="K41" s="78"/>
      <c r="M41" s="80"/>
      <c r="N41" s="80"/>
      <c r="O41" s="80"/>
      <c r="P41" s="80"/>
    </row>
    <row r="42" spans="1:23" x14ac:dyDescent="0.2">
      <c r="D42" s="86"/>
      <c r="E42" s="86"/>
      <c r="F42" s="86"/>
      <c r="G42" s="86"/>
      <c r="H42" s="87"/>
      <c r="I42" s="87"/>
      <c r="J42" s="87"/>
    </row>
    <row r="43" spans="1:23" x14ac:dyDescent="0.2">
      <c r="E43" s="88"/>
    </row>
  </sheetData>
  <sheetProtection password="BC0D" sheet="1" objects="1" scenarios="1" formatColumns="0" formatRows="0" autoFilter="0"/>
  <mergeCells count="6">
    <mergeCell ref="D8:J8"/>
    <mergeCell ref="D39:G39"/>
    <mergeCell ref="M39:P39"/>
    <mergeCell ref="D41:K41"/>
    <mergeCell ref="M41:P41"/>
    <mergeCell ref="D42:G42"/>
  </mergeCells>
  <dataValidations count="1">
    <dataValidation type="decimal" allowBlank="1" showInputMessage="1" showErrorMessage="1" sqref="G14:W37 G12:W12">
      <formula1>0</formula1>
      <formula2>1000000000000000</formula2>
    </dataValidation>
  </dataValidations>
  <pageMargins left="0.7" right="0.7" top="0.75" bottom="0.75" header="0.3" footer="0.3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3.1</vt:lpstr>
      <vt:lpstr>deleteRow_1</vt:lpstr>
    </vt:vector>
  </TitlesOfParts>
  <Company>Energoneft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Тельманова Любовь Сергеевна</dc:creator>
  <cp:lastModifiedBy>Тельманова Любовь Сергеевна</cp:lastModifiedBy>
  <dcterms:created xsi:type="dcterms:W3CDTF">2024-02-26T10:02:35Z</dcterms:created>
  <dcterms:modified xsi:type="dcterms:W3CDTF">2024-02-26T10:02:55Z</dcterms:modified>
</cp:coreProperties>
</file>