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4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  <externalReference r:id="rId5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5" i="2" l="1"/>
  <c r="E14" i="2"/>
  <c r="E10" i="2"/>
  <c r="E12" i="2"/>
  <c r="I14" i="1"/>
  <c r="H14" i="1"/>
  <c r="G14" i="1"/>
  <c r="F14" i="1"/>
  <c r="E14" i="1"/>
  <c r="E10" i="1"/>
  <c r="E18" i="1" l="1"/>
  <c r="E19" i="1" s="1"/>
  <c r="E21" i="2"/>
  <c r="E19" i="2"/>
  <c r="I10" i="1" l="1"/>
  <c r="F10" i="1" l="1"/>
  <c r="F18" i="1" s="1"/>
  <c r="F19" i="1" s="1"/>
  <c r="G10" i="1"/>
  <c r="H10" i="1"/>
  <c r="E20" i="2"/>
  <c r="E13" i="2" l="1"/>
  <c r="E16" i="2" l="1"/>
  <c r="E11" i="2"/>
  <c r="F11" i="1" l="1"/>
  <c r="G11" i="1"/>
  <c r="H11" i="1"/>
  <c r="I11" i="1"/>
  <c r="E11" i="1"/>
  <c r="H14" i="2" l="1"/>
  <c r="G18" i="1"/>
  <c r="G19" i="1" s="1"/>
  <c r="H18" i="1"/>
  <c r="H19" i="1" s="1"/>
  <c r="I18" i="1"/>
  <c r="I19" i="1" s="1"/>
  <c r="J14" i="1"/>
  <c r="A29" i="1"/>
  <c r="A3" i="1"/>
  <c r="A5" i="2"/>
  <c r="J18" i="1" l="1"/>
  <c r="J19" i="1" s="1"/>
  <c r="H16" i="2" l="1"/>
  <c r="H18" i="2" s="1"/>
  <c r="E17" i="2"/>
  <c r="E18" i="2" s="1"/>
</calcChain>
</file>

<file path=xl/sharedStrings.xml><?xml version="1.0" encoding="utf-8"?>
<sst xmlns="http://schemas.openxmlformats.org/spreadsheetml/2006/main" count="146" uniqueCount="80">
  <si>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</si>
  <si>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</si>
  <si>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</si>
  <si>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</si>
  <si>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</si>
  <si>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</si>
  <si>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</si>
  <si>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</si>
  <si>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</si>
  <si>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</si>
  <si>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</si>
  <si>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</si>
  <si>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</si>
  <si>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</si>
  <si>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</si>
  <si>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</si>
  <si>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</si>
  <si>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</si>
  <si>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</si>
  <si>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</si>
  <si>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</si>
  <si>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</si>
  <si>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</si>
  <si>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</si>
  <si>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</si>
  <si>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</si>
  <si>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</si>
  <si>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</si>
  <si>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</si>
  <si>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</si>
  <si>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</si>
  <si>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</si>
  <si>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</si>
  <si>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</si>
  <si>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</si>
  <si>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</si>
  <si>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</si>
  <si>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</si>
  <si>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</si>
  <si>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</si>
  <si>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</si>
  <si>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</si>
  <si>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</si>
  <si>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</si>
  <si>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</si>
  <si>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</si>
  <si>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</si>
  <si>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</si>
  <si>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</si>
  <si>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</si>
  <si>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</si>
  <si>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</si>
  <si>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</si>
  <si>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</si>
  <si>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</si>
  <si>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</si>
  <si>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</si>
  <si>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</si>
  <si>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</si>
  <si>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</si>
  <si>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</si>
  <si>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</si>
  <si>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</si>
  <si>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</si>
  <si>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</si>
  <si>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</si>
  <si>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</si>
  <si>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</si>
  <si>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</si>
  <si>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</si>
  <si>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</si>
  <si>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</si>
  <si>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</si>
  <si>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</si>
  <si>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</si>
  <si>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</si>
  <si>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</si>
  <si>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2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</si>
  <si>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* Данные заполняются по итогам 3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</si>
  <si>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по итогам 3 квартала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</si>
</sst>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neft-t.ru\files\&#1055;&#1058;&#1059;\&#1057;&#1055;&#1055;&#1058;&#1053;\&#1058;&#1086;&#1087;&#1083;&#1080;&#1074;&#1086;\&#1058;&#1086;&#1087;&#1083;&#1080;&#1074;&#1086;%202024\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5">
          <cell r="F5">
            <v>846.5</v>
          </cell>
        </row>
      </sheetData>
      <sheetData sheetId="2">
        <row r="32">
          <cell r="E32">
            <v>132</v>
          </cell>
        </row>
      </sheetData>
      <sheetData sheetId="3">
        <row r="19">
          <cell r="D19">
            <v>265009.76</v>
          </cell>
        </row>
        <row r="24">
          <cell r="F24">
            <v>0</v>
          </cell>
          <cell r="G24">
            <v>0</v>
          </cell>
          <cell r="H2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1">
          <cell r="U11">
            <v>6</v>
          </cell>
        </row>
        <row r="13">
          <cell r="Q13">
            <v>20</v>
          </cell>
          <cell r="S13">
            <v>19</v>
          </cell>
          <cell r="U13">
            <v>51</v>
          </cell>
        </row>
        <row r="14">
          <cell r="U14">
            <v>2</v>
          </cell>
        </row>
        <row r="15">
          <cell r="U15">
            <v>4</v>
          </cell>
        </row>
        <row r="16">
          <cell r="U16">
            <v>2</v>
          </cell>
        </row>
        <row r="43">
          <cell r="T43">
            <v>941.37000000000012</v>
          </cell>
        </row>
      </sheetData>
      <sheetData sheetId="2">
        <row r="32">
          <cell r="S32">
            <v>17.174199999999999</v>
          </cell>
          <cell r="U32">
            <v>822204.25</v>
          </cell>
          <cell r="V32">
            <v>43592.873612744697</v>
          </cell>
          <cell r="W32">
            <v>47874.384250794799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5" zoomScaleNormal="85" workbookViewId="0">
      <selection activeCell="E19" sqref="E19:I19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3" t="str">
        <f>'Приложение №2'!A3:E3</f>
        <v>Информация о фактически сложившихся ценах и объёмах потребления топлива по итогам 3 квартала 2024 года</v>
      </c>
      <c r="B3" s="93"/>
      <c r="C3" s="93"/>
      <c r="D3" s="93"/>
      <c r="E3" s="93"/>
      <c r="F3" s="93"/>
      <c r="G3" s="93"/>
      <c r="H3" s="93"/>
      <c r="I3" s="9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4" t="s">
        <v>3</v>
      </c>
      <c r="B8" s="95"/>
      <c r="C8" s="95"/>
      <c r="D8" s="95"/>
      <c r="E8" s="98" t="s">
        <v>4</v>
      </c>
      <c r="F8" s="98" t="s">
        <v>5</v>
      </c>
      <c r="G8" s="98" t="s">
        <v>6</v>
      </c>
      <c r="H8" s="98" t="s">
        <v>7</v>
      </c>
      <c r="I8" s="100" t="s">
        <v>8</v>
      </c>
    </row>
    <row r="9" spans="1:11" ht="29.45" customHeight="1" thickBot="1">
      <c r="A9" s="96"/>
      <c r="B9" s="97"/>
      <c r="C9" s="97"/>
      <c r="D9" s="97"/>
      <c r="E9" s="99"/>
      <c r="F9" s="99"/>
      <c r="G9" s="99"/>
      <c r="H9" s="99"/>
      <c r="I9" s="101"/>
    </row>
    <row r="10" spans="1:11" ht="21.6" customHeight="1" thickBot="1">
      <c r="A10" s="81" t="s">
        <v>9</v>
      </c>
      <c r="B10" s="84" t="s">
        <v>10</v>
      </c>
      <c r="C10" s="37" t="s">
        <v>11</v>
      </c>
      <c r="D10" s="38" t="s">
        <v>12</v>
      </c>
      <c r="E10" s="45">
        <f>'[3]Газ анализ'!$T$43</f>
        <v>941.37000000000012</v>
      </c>
      <c r="F10" s="45">
        <f>E10</f>
        <v>941.37000000000012</v>
      </c>
      <c r="G10" s="45">
        <f>E10</f>
        <v>941.37000000000012</v>
      </c>
      <c r="H10" s="45">
        <f>E10</f>
        <v>941.37000000000012</v>
      </c>
      <c r="I10" s="76">
        <f>E10</f>
        <v>941.37000000000012</v>
      </c>
    </row>
    <row r="11" spans="1:11" ht="21.6" customHeight="1">
      <c r="A11" s="82"/>
      <c r="B11" s="85"/>
      <c r="C11" s="2" t="s">
        <v>13</v>
      </c>
      <c r="D11" s="3" t="s">
        <v>14</v>
      </c>
      <c r="E11" s="46">
        <f>E10*1.2</f>
        <v>1129.644</v>
      </c>
      <c r="F11" s="46">
        <f t="shared" ref="F11:I11" si="0">F10*1.2</f>
        <v>1129.644</v>
      </c>
      <c r="G11" s="46">
        <f t="shared" si="0"/>
        <v>1129.644</v>
      </c>
      <c r="H11" s="46">
        <f t="shared" si="0"/>
        <v>1129.644</v>
      </c>
      <c r="I11" s="47">
        <f t="shared" si="0"/>
        <v>1129.644</v>
      </c>
    </row>
    <row r="12" spans="1:11" ht="21.6" customHeight="1">
      <c r="A12" s="82"/>
      <c r="B12" s="86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2"/>
      <c r="B13" s="86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2"/>
      <c r="B14" s="89" t="s">
        <v>18</v>
      </c>
      <c r="C14" s="90"/>
      <c r="D14" s="39" t="s">
        <v>19</v>
      </c>
      <c r="E14" s="64">
        <f>'[3]Газ анализ'!$Q$11+'[3]Газ анализ'!$S$11+'[3]Газ анализ'!$U$11</f>
        <v>6</v>
      </c>
      <c r="F14" s="64">
        <f>'[3]Газ анализ'!$Q$13+'[3]Газ анализ'!$S$13+'[3]Газ анализ'!$U$13</f>
        <v>90</v>
      </c>
      <c r="G14" s="64">
        <f>'[3]Газ анализ'!$Q$14+'[3]Газ анализ'!$S$14+'[3]Газ анализ'!$U$14</f>
        <v>2</v>
      </c>
      <c r="H14" s="64">
        <f>'[3]Газ анализ'!$Q$16+'[3]Газ анализ'!$S$16+'[3]Газ анализ'!$U$16</f>
        <v>2</v>
      </c>
      <c r="I14" s="65">
        <f>'[3]Газ анализ'!$Q$15+'[3]Газ анализ'!$S$15+'[3]Газ анализ'!$U$15</f>
        <v>4</v>
      </c>
      <c r="J14" t="b">
        <f>[1]TDSheet!$N$304=SUM(E14:I14)</f>
        <v>0</v>
      </c>
      <c r="K14" s="7"/>
    </row>
    <row r="15" spans="1:11" ht="29.45" customHeight="1" thickBot="1">
      <c r="A15" s="82"/>
      <c r="B15" s="84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2"/>
      <c r="B16" s="85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2"/>
      <c r="B17" s="89" t="s">
        <v>23</v>
      </c>
      <c r="C17" s="90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2"/>
      <c r="B18" s="87" t="s">
        <v>25</v>
      </c>
      <c r="C18" s="37" t="s">
        <v>11</v>
      </c>
      <c r="D18" s="38" t="s">
        <v>26</v>
      </c>
      <c r="E18" s="54">
        <f>(E10*E14)/1000</f>
        <v>5.6482200000000011</v>
      </c>
      <c r="F18" s="54">
        <f>(F10*F14)/1000</f>
        <v>84.723300000000023</v>
      </c>
      <c r="G18" s="54">
        <f>(G10*G14)/1000</f>
        <v>1.8827400000000003</v>
      </c>
      <c r="H18" s="54">
        <f>(H10*H14)/1000</f>
        <v>1.8827400000000003</v>
      </c>
      <c r="I18" s="60">
        <f>(I10*I14)/1000</f>
        <v>3.7654800000000006</v>
      </c>
      <c r="J18" s="12">
        <f>SUM(E18:I18)</f>
        <v>97.902480000000011</v>
      </c>
      <c r="K18" s="7"/>
    </row>
    <row r="19" spans="1:11" ht="29.45" customHeight="1" thickBot="1">
      <c r="A19" s="82"/>
      <c r="B19" s="88"/>
      <c r="C19" s="41" t="s">
        <v>13</v>
      </c>
      <c r="D19" s="39" t="s">
        <v>27</v>
      </c>
      <c r="E19" s="55">
        <f>E18*1.2</f>
        <v>6.777864000000001</v>
      </c>
      <c r="F19" s="55">
        <f>F18*1.2</f>
        <v>101.66796000000002</v>
      </c>
      <c r="G19" s="55">
        <f t="shared" ref="G19:I19" si="1">G18*1.2</f>
        <v>2.2592880000000002</v>
      </c>
      <c r="H19" s="55">
        <f t="shared" si="1"/>
        <v>2.2592880000000002</v>
      </c>
      <c r="I19" s="56">
        <f t="shared" si="1"/>
        <v>4.5185760000000004</v>
      </c>
      <c r="J19" s="40">
        <f t="shared" ref="J19" si="2">J18*1.18</f>
        <v>115.52492640000001</v>
      </c>
      <c r="K19" s="36"/>
    </row>
    <row r="20" spans="1:11" ht="43.9" customHeight="1" thickBot="1">
      <c r="A20" s="83"/>
      <c r="B20" s="91" t="s">
        <v>28</v>
      </c>
      <c r="C20" s="92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7" t="s">
        <v>30</v>
      </c>
      <c r="B21" s="78"/>
      <c r="C21" s="78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9" t="s">
        <v>77</v>
      </c>
      <c r="B23" s="79"/>
      <c r="C23" s="79"/>
      <c r="D23" s="79"/>
      <c r="E23" s="79"/>
      <c r="F23" s="79"/>
      <c r="G23" s="79"/>
      <c r="H23" s="79"/>
      <c r="I23" s="79"/>
    </row>
    <row r="24" spans="1:11" ht="44.4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0" t="str">
        <f>'Приложение №2'!A41:F41</f>
        <v>Исполнитель Начальник ПТУ Лыткин В.Н. /________________/ Тел. (38259) 6-60-05</v>
      </c>
      <c r="B29" s="80"/>
      <c r="C29" s="80"/>
      <c r="D29" s="80"/>
      <c r="E29" s="80"/>
      <c r="F29" s="80"/>
      <c r="G29" s="80"/>
      <c r="H29" s="80"/>
      <c r="I29" s="80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0"/>
      <c r="B31" s="80"/>
      <c r="C31" s="80"/>
      <c r="D31" s="80"/>
      <c r="E31" s="80"/>
      <c r="F31" s="80"/>
      <c r="G31" s="80"/>
      <c r="H31" s="80"/>
      <c r="I31" s="80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7" zoomScale="80" zoomScaleNormal="100" zoomScaleSheetLayoutView="80" workbookViewId="0">
      <selection activeCell="E15" sqref="E15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3" t="s">
        <v>79</v>
      </c>
      <c r="B3" s="93"/>
      <c r="C3" s="93"/>
      <c r="D3" s="93"/>
      <c r="E3" s="9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8" t="s">
        <v>3</v>
      </c>
      <c r="B8" s="109"/>
      <c r="C8" s="109"/>
      <c r="D8" s="109"/>
      <c r="E8" s="112" t="s">
        <v>34</v>
      </c>
    </row>
    <row r="9" spans="1:9" ht="19.899999999999999" customHeight="1" thickBot="1">
      <c r="A9" s="110"/>
      <c r="B9" s="111"/>
      <c r="C9" s="111"/>
      <c r="D9" s="111"/>
      <c r="E9" s="113"/>
    </row>
    <row r="10" spans="1:9" ht="30" customHeight="1">
      <c r="A10" s="114" t="s">
        <v>35</v>
      </c>
      <c r="B10" s="116" t="s">
        <v>36</v>
      </c>
      <c r="C10" s="25" t="s">
        <v>11</v>
      </c>
      <c r="D10" s="26" t="s">
        <v>12</v>
      </c>
      <c r="E10" s="63">
        <f>'[3]Нефть списание'!$V$32</f>
        <v>43592.873612744697</v>
      </c>
    </row>
    <row r="11" spans="1:9" ht="30" customHeight="1">
      <c r="A11" s="115"/>
      <c r="B11" s="117"/>
      <c r="C11" s="23" t="s">
        <v>13</v>
      </c>
      <c r="D11" s="24" t="s">
        <v>14</v>
      </c>
      <c r="E11" s="72">
        <f>E10*1.2</f>
        <v>52311.448335293637</v>
      </c>
    </row>
    <row r="12" spans="1:9" ht="30" customHeight="1">
      <c r="A12" s="115"/>
      <c r="B12" s="117" t="s">
        <v>75</v>
      </c>
      <c r="C12" s="23" t="s">
        <v>11</v>
      </c>
      <c r="D12" s="24" t="s">
        <v>16</v>
      </c>
      <c r="E12" s="66">
        <f>'[3]Нефть списание'!$W$32</f>
        <v>47874.384250794799</v>
      </c>
      <c r="F12" s="44"/>
    </row>
    <row r="13" spans="1:9" ht="30" customHeight="1">
      <c r="A13" s="115"/>
      <c r="B13" s="117"/>
      <c r="C13" s="23" t="s">
        <v>13</v>
      </c>
      <c r="D13" s="24" t="s">
        <v>17</v>
      </c>
      <c r="E13" s="59">
        <f>E12*1.2</f>
        <v>57449.261100953758</v>
      </c>
      <c r="F13" s="44"/>
      <c r="H13" s="13" t="s">
        <v>70</v>
      </c>
    </row>
    <row r="14" spans="1:9" ht="28.9" customHeight="1">
      <c r="A14" s="115"/>
      <c r="B14" s="117" t="s">
        <v>37</v>
      </c>
      <c r="C14" s="118"/>
      <c r="D14" s="24" t="s">
        <v>38</v>
      </c>
      <c r="E14" s="59">
        <f>'[3]Нефть списание'!$S$32</f>
        <v>17.174199999999999</v>
      </c>
      <c r="F14" s="44"/>
      <c r="H14">
        <f>E14*E10/1000</f>
        <v>748.67273</v>
      </c>
    </row>
    <row r="15" spans="1:9" ht="26.25" customHeight="1">
      <c r="A15" s="115"/>
      <c r="B15" s="119" t="s">
        <v>39</v>
      </c>
      <c r="C15" s="23" t="s">
        <v>11</v>
      </c>
      <c r="D15" s="24" t="s">
        <v>40</v>
      </c>
      <c r="E15" s="59">
        <f>'[3]Нефть списание'!$U$32</f>
        <v>822204.25</v>
      </c>
      <c r="F15" s="44"/>
      <c r="H15" s="13" t="s">
        <v>71</v>
      </c>
    </row>
    <row r="16" spans="1:9" ht="29.25" customHeight="1" thickBot="1">
      <c r="A16" s="115"/>
      <c r="B16" s="120"/>
      <c r="C16" s="71" t="s">
        <v>13</v>
      </c>
      <c r="D16" s="28" t="s">
        <v>41</v>
      </c>
      <c r="E16" s="67">
        <f>E15*1.2</f>
        <v>986645.1</v>
      </c>
      <c r="F16" s="44"/>
      <c r="H16" s="12" t="e">
        <f>#REF!-H14</f>
        <v>#REF!</v>
      </c>
      <c r="I16" s="12"/>
    </row>
    <row r="17" spans="1:8" ht="25.9" customHeight="1" thickBot="1">
      <c r="A17" s="115"/>
      <c r="B17" s="121" t="s">
        <v>42</v>
      </c>
      <c r="C17" s="68" t="s">
        <v>11</v>
      </c>
      <c r="D17" s="69" t="s">
        <v>43</v>
      </c>
      <c r="E17" s="70">
        <f>'[2]нефть транспорт'!$H$24</f>
        <v>0</v>
      </c>
      <c r="F17" s="44"/>
      <c r="H17" t="s">
        <v>72</v>
      </c>
    </row>
    <row r="18" spans="1:8" ht="25.9" customHeight="1">
      <c r="A18" s="115"/>
      <c r="B18" s="122"/>
      <c r="C18" s="14" t="s">
        <v>13</v>
      </c>
      <c r="D18" s="15" t="s">
        <v>44</v>
      </c>
      <c r="E18" s="73">
        <f>E17*1.2</f>
        <v>0</v>
      </c>
      <c r="F18" s="44"/>
      <c r="H18" s="44" t="e">
        <f>H16*1000/E14</f>
        <v>#REF!</v>
      </c>
    </row>
    <row r="19" spans="1:8" ht="25.9" customHeight="1">
      <c r="A19" s="115"/>
      <c r="B19" s="121" t="s">
        <v>45</v>
      </c>
      <c r="C19" s="14" t="s">
        <v>11</v>
      </c>
      <c r="D19" s="15" t="s">
        <v>46</v>
      </c>
      <c r="E19" s="75">
        <f>'[2]нефть транспорт'!$F$24/1000</f>
        <v>0</v>
      </c>
      <c r="F19" s="44"/>
    </row>
    <row r="20" spans="1:8" ht="25.9" customHeight="1">
      <c r="A20" s="115"/>
      <c r="B20" s="121"/>
      <c r="C20" s="14" t="s">
        <v>13</v>
      </c>
      <c r="D20" s="15" t="s">
        <v>47</v>
      </c>
      <c r="E20" s="74">
        <f>E19*1.2</f>
        <v>0</v>
      </c>
      <c r="F20" s="44"/>
    </row>
    <row r="21" spans="1:8" ht="29.45" customHeight="1" thickBot="1">
      <c r="A21" s="115"/>
      <c r="B21" s="123" t="s">
        <v>74</v>
      </c>
      <c r="C21" s="124"/>
      <c r="D21" s="18" t="s">
        <v>48</v>
      </c>
      <c r="E21" s="59">
        <f>'[2]нефть транспорт'!$G$24</f>
        <v>0</v>
      </c>
      <c r="F21" s="44"/>
    </row>
    <row r="22" spans="1:8" ht="25.9" customHeight="1" thickBot="1">
      <c r="A22" s="115"/>
      <c r="B22" s="12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5"/>
      <c r="B23" s="122"/>
      <c r="C23" s="8" t="s">
        <v>13</v>
      </c>
      <c r="D23" s="9" t="s">
        <v>51</v>
      </c>
      <c r="E23" s="20" t="s">
        <v>67</v>
      </c>
    </row>
    <row r="24" spans="1:8" ht="25.9" customHeight="1">
      <c r="A24" s="115"/>
      <c r="B24" s="12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5"/>
      <c r="B25" s="12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5"/>
      <c r="B26" s="127" t="s">
        <v>55</v>
      </c>
      <c r="C26" s="128"/>
      <c r="D26" s="21" t="s">
        <v>56</v>
      </c>
      <c r="E26" s="22" t="s">
        <v>67</v>
      </c>
    </row>
    <row r="27" spans="1:8" ht="25.9" customHeight="1">
      <c r="A27" s="115"/>
      <c r="B27" s="12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5"/>
      <c r="B28" s="130"/>
      <c r="C28" s="23" t="s">
        <v>13</v>
      </c>
      <c r="D28" s="24" t="s">
        <v>59</v>
      </c>
      <c r="E28" s="20" t="s">
        <v>67</v>
      </c>
    </row>
    <row r="29" spans="1:8" ht="25.9" customHeight="1">
      <c r="A29" s="115"/>
      <c r="B29" s="13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5"/>
      <c r="B30" s="13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5"/>
      <c r="B31" s="102" t="s">
        <v>63</v>
      </c>
      <c r="C31" s="103"/>
      <c r="D31" s="28" t="s">
        <v>64</v>
      </c>
      <c r="E31" s="29" t="s">
        <v>67</v>
      </c>
    </row>
    <row r="32" spans="1:8" ht="25.9" customHeight="1" thickBot="1">
      <c r="A32" s="115"/>
      <c r="B32" s="104" t="s">
        <v>65</v>
      </c>
      <c r="C32" s="105"/>
      <c r="D32" s="30" t="s">
        <v>29</v>
      </c>
      <c r="E32" s="58">
        <v>9500</v>
      </c>
    </row>
    <row r="33" spans="1:6" ht="25.9" customHeight="1" thickBot="1">
      <c r="A33" s="115"/>
      <c r="B33" s="106" t="s">
        <v>66</v>
      </c>
      <c r="C33" s="107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9" t="s">
        <v>78</v>
      </c>
      <c r="B35" s="79"/>
      <c r="C35" s="79"/>
      <c r="D35" s="79"/>
      <c r="E35" s="79"/>
      <c r="F35" s="79"/>
    </row>
    <row r="36" spans="1:6" ht="56.25" customHeight="1">
      <c r="A36" s="79"/>
      <c r="B36" s="79"/>
      <c r="C36" s="79"/>
      <c r="D36" s="79"/>
      <c r="E36" s="79"/>
      <c r="F36" s="79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0" t="s">
        <v>76</v>
      </c>
      <c r="B41" s="80"/>
      <c r="C41" s="80"/>
      <c r="D41" s="80"/>
      <c r="E41" s="80"/>
      <c r="F41" s="80"/>
    </row>
    <row r="42" spans="1:6">
      <c r="A42" s="6"/>
      <c r="B42" s="6"/>
      <c r="C42" s="6"/>
      <c r="D42" s="7"/>
      <c r="E42" s="7"/>
      <c r="F42" s="7"/>
    </row>
    <row r="43" spans="1:6" ht="15.75">
      <c r="A43" s="80"/>
      <c r="B43" s="80"/>
      <c r="C43" s="80"/>
      <c r="D43" s="80"/>
      <c r="E43" s="80"/>
      <c r="F43" s="8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43:F43"/>
    <mergeCell ref="A41:F41"/>
    <mergeCell ref="A35:F36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2024-10-15T03:59:23Z</dcterms:modified>
</cp:coreProperties>
</file>