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nergoneft-t.ru\files\ОУиСЭ\Сектор_Электро\!!!! Раскрытие информации\2026\Тюмень\19 г. абз 2-3\план 2026 г\"/>
    </mc:Choice>
  </mc:AlternateContent>
  <bookViews>
    <workbookView xWindow="0" yWindow="0" windowWidth="28800" windowHeight="13635"/>
  </bookViews>
  <sheets>
    <sheet name="Форма 1" sheetId="1" r:id="rId1"/>
  </sheets>
  <externalReferences>
    <externalReference r:id="rId2"/>
  </externalReferences>
  <definedNames>
    <definedName name="deleteRow_1">'Форма 1'!$E$52</definedName>
    <definedName name="god">[1]Титульный!$F$9</definedName>
    <definedName name="List01_flag_locked">'Форма 1'!$AC$5</definedName>
    <definedName name="List01_flag_stso_p1_1">'Форма 1'!$G$15:$AA$15</definedName>
    <definedName name="List01_flag_stso_p11">'Форма 1'!$G$43:$AA$45</definedName>
    <definedName name="List01_flag_stso_p12">'Форма 1'!$G$46:$AA$48</definedName>
    <definedName name="List01_flag_stso_p2">'Форма 1'!$G$20:$AA$22</definedName>
    <definedName name="List01_flag_stso_p2_1_2">'Форма 1'!$G$16:$Z$16</definedName>
    <definedName name="List01_flag_stso_p5">'Форма 1'!$G$25:$AA$27</definedName>
    <definedName name="List01_flag_stso_p6">'Форма 1'!$G$28:$AA$30</definedName>
    <definedName name="List01_flag_stso_p7_1">'Форма 1'!$G$33:$AA$33</definedName>
    <definedName name="List01_flag_stso_p8">'Форма 1'!$G$38:$AA$40</definedName>
    <definedName name="List01_flag_stso_p8_1_2">'Форма 1'!$G$34:$Z$34</definedName>
    <definedName name="object_type">[1]TEHSHEET!$F$2:$F$5</definedName>
    <definedName name="org">[1]Титульный!$F$13</definedName>
    <definedName name="other_el_List08">'[1]Разбивка по ГП'!$J$17:$L$17,'[1]Разбивка по ГП'!$N$17</definedName>
    <definedName name="other_pow_List08">'[1]Разбивка по ГП'!$J$22:$L$22,'[1]Разбивка по ГП'!$N$22</definedName>
    <definedName name="region_name">[1]Титульный!$F$7</definedName>
    <definedName name="regionException_flag">[1]TEHSHEET!$E$2</definedName>
    <definedName name="TOTAL">P1_TOTAL,P2_TOTAL,P3_TOTAL,P4_TOTAL,P5_TOTAL</definedName>
    <definedName name="version">[1]Инструкция!$B$3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1" i="1" l="1"/>
  <c r="Y51" i="1"/>
  <c r="W51" i="1"/>
  <c r="V51" i="1"/>
  <c r="U51" i="1"/>
  <c r="T51" i="1"/>
  <c r="S51" i="1"/>
  <c r="R51" i="1"/>
  <c r="Q51" i="1"/>
  <c r="P51" i="1"/>
  <c r="O51" i="1"/>
  <c r="N51" i="1"/>
  <c r="M51" i="1"/>
  <c r="L51" i="1"/>
  <c r="X51" i="1" s="1"/>
  <c r="K51" i="1"/>
  <c r="J51" i="1"/>
  <c r="I51" i="1"/>
  <c r="H51" i="1"/>
  <c r="G51" i="1"/>
  <c r="Z50" i="1"/>
  <c r="X50" i="1"/>
  <c r="Y50" i="1" s="1"/>
  <c r="Y49" i="1" s="1"/>
  <c r="J50" i="1"/>
  <c r="Z49" i="1"/>
  <c r="W49" i="1"/>
  <c r="V49" i="1"/>
  <c r="U49" i="1"/>
  <c r="T49" i="1"/>
  <c r="S49" i="1"/>
  <c r="R49" i="1"/>
  <c r="Q49" i="1"/>
  <c r="P49" i="1"/>
  <c r="O49" i="1"/>
  <c r="N49" i="1"/>
  <c r="M49" i="1"/>
  <c r="L49" i="1"/>
  <c r="X49" i="1" s="1"/>
  <c r="K49" i="1"/>
  <c r="J49" i="1"/>
  <c r="I49" i="1"/>
  <c r="H49" i="1"/>
  <c r="G49" i="1"/>
  <c r="X48" i="1"/>
  <c r="J48" i="1"/>
  <c r="X47" i="1"/>
  <c r="J47" i="1"/>
  <c r="Z46" i="1"/>
  <c r="V46" i="1"/>
  <c r="R46" i="1"/>
  <c r="N46" i="1"/>
  <c r="Z45" i="1"/>
  <c r="X45" i="1"/>
  <c r="Y45" i="1" s="1"/>
  <c r="J45" i="1"/>
  <c r="Z44" i="1"/>
  <c r="X44" i="1"/>
  <c r="Y44" i="1" s="1"/>
  <c r="J44" i="1"/>
  <c r="V43" i="1"/>
  <c r="R43" i="1"/>
  <c r="N43" i="1"/>
  <c r="X42" i="1"/>
  <c r="J42" i="1"/>
  <c r="X40" i="1"/>
  <c r="J40" i="1"/>
  <c r="X39" i="1"/>
  <c r="J39" i="1"/>
  <c r="Z38" i="1"/>
  <c r="Y38" i="1"/>
  <c r="Y46" i="1" s="1"/>
  <c r="W38" i="1"/>
  <c r="W46" i="1" s="1"/>
  <c r="V38" i="1"/>
  <c r="U38" i="1"/>
  <c r="U46" i="1" s="1"/>
  <c r="T38" i="1"/>
  <c r="T46" i="1" s="1"/>
  <c r="S38" i="1"/>
  <c r="S46" i="1" s="1"/>
  <c r="R38" i="1"/>
  <c r="Q38" i="1"/>
  <c r="Q46" i="1" s="1"/>
  <c r="P38" i="1"/>
  <c r="P46" i="1" s="1"/>
  <c r="O38" i="1"/>
  <c r="O46" i="1" s="1"/>
  <c r="N38" i="1"/>
  <c r="M38" i="1"/>
  <c r="M46" i="1" s="1"/>
  <c r="L38" i="1"/>
  <c r="L46" i="1" s="1"/>
  <c r="K38" i="1"/>
  <c r="K46" i="1" s="1"/>
  <c r="I38" i="1"/>
  <c r="I46" i="1" s="1"/>
  <c r="H38" i="1"/>
  <c r="H46" i="1" s="1"/>
  <c r="J46" i="1" s="1"/>
  <c r="G38" i="1"/>
  <c r="G46" i="1" s="1"/>
  <c r="X37" i="1"/>
  <c r="Z37" i="1" s="1"/>
  <c r="J37" i="1"/>
  <c r="X36" i="1"/>
  <c r="Z36" i="1" s="1"/>
  <c r="Z35" i="1" s="1"/>
  <c r="Z34" i="1" s="1"/>
  <c r="J36" i="1"/>
  <c r="W35" i="1"/>
  <c r="W41" i="1" s="1"/>
  <c r="V35" i="1"/>
  <c r="V41" i="1" s="1"/>
  <c r="U35" i="1"/>
  <c r="U41" i="1" s="1"/>
  <c r="T35" i="1"/>
  <c r="T41" i="1" s="1"/>
  <c r="S35" i="1"/>
  <c r="S41" i="1" s="1"/>
  <c r="R35" i="1"/>
  <c r="R41" i="1" s="1"/>
  <c r="Q35" i="1"/>
  <c r="Q41" i="1" s="1"/>
  <c r="P35" i="1"/>
  <c r="P41" i="1" s="1"/>
  <c r="O35" i="1"/>
  <c r="O41" i="1" s="1"/>
  <c r="N35" i="1"/>
  <c r="N41" i="1" s="1"/>
  <c r="M35" i="1"/>
  <c r="M41" i="1" s="1"/>
  <c r="L35" i="1"/>
  <c r="L41" i="1" s="1"/>
  <c r="K35" i="1"/>
  <c r="K41" i="1" s="1"/>
  <c r="I35" i="1"/>
  <c r="I41" i="1" s="1"/>
  <c r="H35" i="1"/>
  <c r="J35" i="1" s="1"/>
  <c r="G35" i="1"/>
  <c r="G41" i="1" s="1"/>
  <c r="W34" i="1"/>
  <c r="W43" i="1" s="1"/>
  <c r="V34" i="1"/>
  <c r="U34" i="1"/>
  <c r="U43" i="1" s="1"/>
  <c r="T34" i="1"/>
  <c r="T43" i="1" s="1"/>
  <c r="S34" i="1"/>
  <c r="S43" i="1" s="1"/>
  <c r="R34" i="1"/>
  <c r="Q34" i="1"/>
  <c r="Q43" i="1" s="1"/>
  <c r="P34" i="1"/>
  <c r="P43" i="1" s="1"/>
  <c r="O34" i="1"/>
  <c r="O43" i="1" s="1"/>
  <c r="N34" i="1"/>
  <c r="M34" i="1"/>
  <c r="M43" i="1" s="1"/>
  <c r="L34" i="1"/>
  <c r="L43" i="1" s="1"/>
  <c r="K34" i="1"/>
  <c r="K43" i="1" s="1"/>
  <c r="I34" i="1"/>
  <c r="I43" i="1" s="1"/>
  <c r="H34" i="1"/>
  <c r="H43" i="1" s="1"/>
  <c r="J43" i="1" s="1"/>
  <c r="G34" i="1"/>
  <c r="G43" i="1" s="1"/>
  <c r="X33" i="1"/>
  <c r="J33" i="1"/>
  <c r="Z32" i="1"/>
  <c r="Z41" i="1" s="1"/>
  <c r="Y32" i="1"/>
  <c r="X32" i="1"/>
  <c r="J32" i="1"/>
  <c r="X30" i="1"/>
  <c r="J30" i="1"/>
  <c r="X29" i="1"/>
  <c r="J29" i="1"/>
  <c r="Z28" i="1"/>
  <c r="V28" i="1"/>
  <c r="R28" i="1"/>
  <c r="N28" i="1"/>
  <c r="Z27" i="1"/>
  <c r="Y27" i="1"/>
  <c r="X27" i="1"/>
  <c r="J27" i="1"/>
  <c r="Z26" i="1"/>
  <c r="X26" i="1"/>
  <c r="Y26" i="1" s="1"/>
  <c r="J26" i="1"/>
  <c r="V25" i="1"/>
  <c r="R25" i="1"/>
  <c r="N25" i="1"/>
  <c r="X24" i="1"/>
  <c r="J24" i="1"/>
  <c r="X22" i="1"/>
  <c r="J22" i="1"/>
  <c r="X21" i="1"/>
  <c r="J21" i="1"/>
  <c r="Z20" i="1"/>
  <c r="Y20" i="1"/>
  <c r="Y28" i="1" s="1"/>
  <c r="W20" i="1"/>
  <c r="W28" i="1" s="1"/>
  <c r="V20" i="1"/>
  <c r="U20" i="1"/>
  <c r="U28" i="1" s="1"/>
  <c r="T20" i="1"/>
  <c r="T28" i="1" s="1"/>
  <c r="S20" i="1"/>
  <c r="S28" i="1" s="1"/>
  <c r="R20" i="1"/>
  <c r="Q20" i="1"/>
  <c r="Q28" i="1" s="1"/>
  <c r="P20" i="1"/>
  <c r="P28" i="1" s="1"/>
  <c r="O20" i="1"/>
  <c r="O28" i="1" s="1"/>
  <c r="N20" i="1"/>
  <c r="M20" i="1"/>
  <c r="M28" i="1" s="1"/>
  <c r="L20" i="1"/>
  <c r="L28" i="1" s="1"/>
  <c r="K20" i="1"/>
  <c r="K28" i="1" s="1"/>
  <c r="I20" i="1"/>
  <c r="I28" i="1" s="1"/>
  <c r="H20" i="1"/>
  <c r="H28" i="1" s="1"/>
  <c r="G20" i="1"/>
  <c r="G28" i="1" s="1"/>
  <c r="X19" i="1"/>
  <c r="Z19" i="1" s="1"/>
  <c r="J19" i="1"/>
  <c r="X18" i="1"/>
  <c r="Z18" i="1" s="1"/>
  <c r="Z17" i="1" s="1"/>
  <c r="Z16" i="1" s="1"/>
  <c r="J18" i="1"/>
  <c r="W17" i="1"/>
  <c r="W23" i="1" s="1"/>
  <c r="V17" i="1"/>
  <c r="V23" i="1" s="1"/>
  <c r="U17" i="1"/>
  <c r="U23" i="1" s="1"/>
  <c r="T17" i="1"/>
  <c r="T23" i="1" s="1"/>
  <c r="S17" i="1"/>
  <c r="S23" i="1" s="1"/>
  <c r="R17" i="1"/>
  <c r="R23" i="1" s="1"/>
  <c r="Q17" i="1"/>
  <c r="Q23" i="1" s="1"/>
  <c r="P17" i="1"/>
  <c r="P23" i="1" s="1"/>
  <c r="O17" i="1"/>
  <c r="O23" i="1" s="1"/>
  <c r="N17" i="1"/>
  <c r="N23" i="1" s="1"/>
  <c r="M17" i="1"/>
  <c r="M23" i="1" s="1"/>
  <c r="L17" i="1"/>
  <c r="X17" i="1" s="1"/>
  <c r="X23" i="1" s="1"/>
  <c r="K17" i="1"/>
  <c r="K23" i="1" s="1"/>
  <c r="I17" i="1"/>
  <c r="I23" i="1" s="1"/>
  <c r="H17" i="1"/>
  <c r="J17" i="1" s="1"/>
  <c r="G17" i="1"/>
  <c r="G23" i="1" s="1"/>
  <c r="W16" i="1"/>
  <c r="W25" i="1" s="1"/>
  <c r="V16" i="1"/>
  <c r="U16" i="1"/>
  <c r="U25" i="1" s="1"/>
  <c r="T16" i="1"/>
  <c r="T25" i="1" s="1"/>
  <c r="S16" i="1"/>
  <c r="S25" i="1" s="1"/>
  <c r="R16" i="1"/>
  <c r="Q16" i="1"/>
  <c r="Q25" i="1" s="1"/>
  <c r="P16" i="1"/>
  <c r="P25" i="1" s="1"/>
  <c r="O16" i="1"/>
  <c r="O25" i="1" s="1"/>
  <c r="N16" i="1"/>
  <c r="M16" i="1"/>
  <c r="M25" i="1" s="1"/>
  <c r="L16" i="1"/>
  <c r="L25" i="1" s="1"/>
  <c r="K16" i="1"/>
  <c r="K25" i="1" s="1"/>
  <c r="I16" i="1"/>
  <c r="I25" i="1" s="1"/>
  <c r="H16" i="1"/>
  <c r="H25" i="1" s="1"/>
  <c r="G16" i="1"/>
  <c r="G25" i="1" s="1"/>
  <c r="X15" i="1"/>
  <c r="J15" i="1"/>
  <c r="Z14" i="1"/>
  <c r="Z23" i="1" s="1"/>
  <c r="X14" i="1"/>
  <c r="Y14" i="1" s="1"/>
  <c r="J14" i="1"/>
  <c r="D8" i="1"/>
  <c r="U2" i="1"/>
  <c r="U10" i="1" s="1"/>
  <c r="Q2" i="1"/>
  <c r="Q10" i="1" s="1"/>
  <c r="M2" i="1"/>
  <c r="M10" i="1" s="1"/>
  <c r="I2" i="1"/>
  <c r="I10" i="1" s="1"/>
  <c r="E1" i="1"/>
  <c r="X2" i="1" s="1"/>
  <c r="Y10" i="1" l="1"/>
  <c r="X10" i="1"/>
  <c r="Z10" i="1"/>
  <c r="J23" i="1"/>
  <c r="J41" i="1"/>
  <c r="X25" i="1"/>
  <c r="X28" i="1"/>
  <c r="X43" i="1"/>
  <c r="X46" i="1"/>
  <c r="X16" i="1"/>
  <c r="X20" i="1"/>
  <c r="L23" i="1"/>
  <c r="Z25" i="1"/>
  <c r="X35" i="1"/>
  <c r="X41" i="1" s="1"/>
  <c r="X38" i="1"/>
  <c r="H41" i="1"/>
  <c r="R2" i="1"/>
  <c r="R10" i="1" s="1"/>
  <c r="Y18" i="1"/>
  <c r="Y19" i="1"/>
  <c r="Y36" i="1"/>
  <c r="Y37" i="1"/>
  <c r="H23" i="1"/>
  <c r="X34" i="1"/>
  <c r="Z43" i="1"/>
  <c r="J2" i="1"/>
  <c r="J10" i="1" s="1"/>
  <c r="N2" i="1"/>
  <c r="N10" i="1" s="1"/>
  <c r="G2" i="1"/>
  <c r="G10" i="1" s="1"/>
  <c r="K2" i="1"/>
  <c r="K10" i="1" s="1"/>
  <c r="O2" i="1"/>
  <c r="O10" i="1" s="1"/>
  <c r="S2" i="1"/>
  <c r="S10" i="1" s="1"/>
  <c r="W2" i="1"/>
  <c r="W10" i="1" s="1"/>
  <c r="J16" i="1"/>
  <c r="J25" i="1" s="1"/>
  <c r="J20" i="1"/>
  <c r="J28" i="1" s="1"/>
  <c r="J34" i="1"/>
  <c r="J38" i="1"/>
  <c r="V2" i="1"/>
  <c r="V10" i="1" s="1"/>
  <c r="H2" i="1"/>
  <c r="H10" i="1" s="1"/>
  <c r="L2" i="1"/>
  <c r="L10" i="1" s="1"/>
  <c r="P2" i="1"/>
  <c r="P10" i="1" s="1"/>
  <c r="T2" i="1"/>
  <c r="T10" i="1" s="1"/>
  <c r="Y35" i="1" l="1"/>
  <c r="Y17" i="1"/>
  <c r="Y16" i="1" l="1"/>
  <c r="Y25" i="1" s="1"/>
  <c r="Y23" i="1"/>
  <c r="Y34" i="1"/>
  <c r="Y43" i="1" s="1"/>
  <c r="Y41" i="1"/>
</calcChain>
</file>

<file path=xl/sharedStrings.xml><?xml version="1.0" encoding="utf-8"?>
<sst xmlns="http://schemas.openxmlformats.org/spreadsheetml/2006/main" count="235" uniqueCount="123">
  <si>
    <t>Год</t>
  </si>
  <si>
    <t>Первое полугодие</t>
  </si>
  <si>
    <t>Второе полугодие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</si>
  <si>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</si>
  <si>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</si>
  <si>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</si>
  <si>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</si>
  <si>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</si>
  <si>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</si>
  <si>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</si>
  <si>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</si>
  <si>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</si>
  <si>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</si>
  <si>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</si>
  <si>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</si>
  <si>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План</t>
  </si>
  <si>
    <t>Факт</t>
  </si>
  <si>
    <t>l</t>
  </si>
  <si>
    <t>Форма 1</t>
  </si>
  <si>
    <t>№ п/п</t>
  </si>
  <si>
    <t>Наименование</t>
  </si>
  <si>
    <t>Ед. изм.</t>
  </si>
  <si>
    <t>Комментарии</t>
  </si>
  <si>
    <t>Предложение участника</t>
  </si>
  <si>
    <t>Электроэнергия</t>
  </si>
  <si>
    <t>L1</t>
  </si>
  <si>
    <t>Отпуск в сеть-энергия</t>
  </si>
  <si>
    <t>Поступление в сеть, всего</t>
  </si>
  <si>
    <t>млн.кВтч</t>
  </si>
  <si>
    <t>L1.1</t>
  </si>
  <si>
    <t>в т.ч. поступление по объектам электрической сети, права владения и пользования которыми переходят к СТСО на основании договоров, заключенных в соответствии с пунктами 2 и 7 статьи 46.4 ФЗ "Об электроэнергетике"</t>
  </si>
  <si>
    <t>1.1</t>
  </si>
  <si>
    <t>L2.0</t>
  </si>
  <si>
    <t>Всего потери, учитываемые при тарифном регулировании:</t>
  </si>
  <si>
    <t>L2</t>
  </si>
  <si>
    <t>Технологические потери в электрической сети, определенные в соответствии с утвержденным долгосрочным параметром регулирования, в т.ч. относимые на:</t>
  </si>
  <si>
    <t>2.1</t>
  </si>
  <si>
    <t>Технологические потери в электрической сети, определенные в соответствии с утвержденным долгосрочным параметром регулирования, в т.ч. относимые на:*</t>
  </si>
  <si>
    <t>L2.1</t>
  </si>
  <si>
    <t>собственное потребление</t>
  </si>
  <si>
    <t>2.1.1</t>
  </si>
  <si>
    <t>L2.2</t>
  </si>
  <si>
    <t>передачу сторонним потребителям (субабонентам)</t>
  </si>
  <si>
    <t>2.1.2</t>
  </si>
  <si>
    <t>L2.0.2</t>
  </si>
  <si>
    <t>Дополнительно технологические потери в объектах электрической сети, права владения и пользования которыми переходят к СТСО на основании договоров, заключенных в соответствии с пунктами 2 и 7 статьи 46.4 ФЗ Об электроэнергетике (заполняется только СТСО)</t>
  </si>
  <si>
    <t>2.2</t>
  </si>
  <si>
    <t>L2.0.2.1</t>
  </si>
  <si>
    <t>2.2.1</t>
  </si>
  <si>
    <t>L2.0.2.2</t>
  </si>
  <si>
    <t>2.2.2</t>
  </si>
  <si>
    <t>L3</t>
  </si>
  <si>
    <t>Относительные потери-энергия</t>
  </si>
  <si>
    <t>Уровень технологических потерь электрической энергии, установленный регулирующим органом на долгосрочный период регулирования*</t>
  </si>
  <si>
    <t>%</t>
  </si>
  <si>
    <t>L14</t>
  </si>
  <si>
    <t>Технологические потери электрической энергии на соответствующий период (без учета в расчете долгосрочных параметров регулирования)</t>
  </si>
  <si>
    <t>Технологические потери электрической энергии на соответствующий период (без учета в расчете долгосрочных параметров регулирования)**</t>
  </si>
  <si>
    <t>L4</t>
  </si>
  <si>
    <t>Полезный отпуск-энергия</t>
  </si>
  <si>
    <t>Отпуск из сети (полезный отпуск) без учета графы 6, в т.ч. для</t>
  </si>
  <si>
    <t>L4.1</t>
  </si>
  <si>
    <t>собственного потребления</t>
  </si>
  <si>
    <t>5.1</t>
  </si>
  <si>
    <t>L4.2</t>
  </si>
  <si>
    <t>передачи сторонним потребителям (субабонентам)</t>
  </si>
  <si>
    <t>5.2</t>
  </si>
  <si>
    <t>L15</t>
  </si>
  <si>
    <t>Отпуск из сети (полезный отпуск) по объектам электрической сети, права владения и пользования которыми переходят к СТСО на основании договоров, заключенных в соответствии с пунктами 2 и 7 статьи 46.4 ФЗ "Об электроэнергетике" , в т.ч. для</t>
  </si>
  <si>
    <t>L15.1</t>
  </si>
  <si>
    <t>6.1</t>
  </si>
  <si>
    <t>L15.2</t>
  </si>
  <si>
    <t>6.2</t>
  </si>
  <si>
    <t>Мощность</t>
  </si>
  <si>
    <t>L5</t>
  </si>
  <si>
    <t>МВт</t>
  </si>
  <si>
    <t>L5.1</t>
  </si>
  <si>
    <t>7.1</t>
  </si>
  <si>
    <t>L6.0</t>
  </si>
  <si>
    <t>Всего потери, учитываемые при тарифном регулировании</t>
  </si>
  <si>
    <t>L6</t>
  </si>
  <si>
    <t>Потери в электрической сети -энергия</t>
  </si>
  <si>
    <t>8.1</t>
  </si>
  <si>
    <t>L6.1</t>
  </si>
  <si>
    <t>8.1.1</t>
  </si>
  <si>
    <t>L6.2</t>
  </si>
  <si>
    <t>8.1.2</t>
  </si>
  <si>
    <t>L6.0.2</t>
  </si>
  <si>
    <t>8.2</t>
  </si>
  <si>
    <t>L6.0.2.1</t>
  </si>
  <si>
    <t>8.2.1</t>
  </si>
  <si>
    <t>L6.0.2.2</t>
  </si>
  <si>
    <t>8.2.2</t>
  </si>
  <si>
    <t>L7</t>
  </si>
  <si>
    <t>Относительные потери</t>
  </si>
  <si>
    <t>L16</t>
  </si>
  <si>
    <t>L8</t>
  </si>
  <si>
    <t>Отпуск из сети (полезный отпуск) без учета графы 12, в т.ч. для</t>
  </si>
  <si>
    <t>L8.1</t>
  </si>
  <si>
    <t>11.1</t>
  </si>
  <si>
    <t>L8.2</t>
  </si>
  <si>
    <t>11.2</t>
  </si>
  <si>
    <t>L17</t>
  </si>
  <si>
    <t>12</t>
  </si>
  <si>
    <t>L17.1</t>
  </si>
  <si>
    <t>12.1</t>
  </si>
  <si>
    <t>L17.2</t>
  </si>
  <si>
    <t>12.2</t>
  </si>
  <si>
    <t>L9</t>
  </si>
  <si>
    <t>Заявленная мощность потребителей</t>
  </si>
  <si>
    <t xml:space="preserve">Заявленная мощность </t>
  </si>
  <si>
    <t>L9.1</t>
  </si>
  <si>
    <t>13.1</t>
  </si>
  <si>
    <t>L9.2</t>
  </si>
  <si>
    <t>сторонних потребителей (субабонентов)</t>
  </si>
  <si>
    <t>13.2</t>
  </si>
  <si>
    <t>Предложение регулятора</t>
  </si>
  <si>
    <t>*</t>
  </si>
  <si>
    <t>Потери в электрических сетях, рассчитанные в соответствии с пунктом 40 (1) Основ ценообразования. Расчет осуществляется на основании уровня потерь электрической энергии, являющегося долгосрочным параметром регулирования и утвержденным решением регионального органа регулирования.</t>
  </si>
  <si>
    <t>**</t>
  </si>
  <si>
    <t>Потери в электрических сетях, рассчитанные исходя из прогнозируемого уровня фактических потерь электрической энергии.</t>
  </si>
  <si>
    <t xml:space="preserve">Руководитель организации </t>
  </si>
  <si>
    <t>Руководитель органа исполнительной власти субъекта Российской Федерации в области государственного регулирования тарифов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</si>
</sst>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9"/>
      <name val="Arial Cyr"/>
      <charset val="204"/>
    </font>
    <font>
      <sz val="9"/>
      <color indexed="9"/>
      <name val="Tahoma"/>
      <family val="2"/>
      <charset val="204"/>
    </font>
    <font>
      <sz val="1"/>
      <color theme="0"/>
      <name val="Arial Cyr"/>
      <charset val="204"/>
    </font>
    <font>
      <sz val="1"/>
      <color theme="0"/>
      <name val="Tahoma"/>
      <family val="2"/>
      <charset val="204"/>
    </font>
    <font>
      <sz val="9"/>
      <color indexed="12"/>
      <name val="Tahoma"/>
      <family val="2"/>
      <charset val="204"/>
    </font>
    <font>
      <sz val="9"/>
      <name val="Tahoma"/>
      <family val="2"/>
      <charset val="204"/>
    </font>
    <font>
      <b/>
      <sz val="9"/>
      <color indexed="9"/>
      <name val="Tahoma"/>
      <family val="2"/>
      <charset val="204"/>
    </font>
    <font>
      <b/>
      <sz val="9"/>
      <color indexed="12"/>
      <name val="Tahoma"/>
      <family val="2"/>
      <charset val="204"/>
    </font>
    <font>
      <b/>
      <sz val="9"/>
      <name val="Tahoma"/>
      <family val="2"/>
      <charset val="204"/>
    </font>
    <font>
      <b/>
      <sz val="1"/>
      <color theme="0"/>
      <name val="Tahoma"/>
      <family val="2"/>
      <charset val="204"/>
    </font>
    <font>
      <b/>
      <sz val="10"/>
      <name val="Tahoma"/>
      <family val="2"/>
      <charset val="204"/>
    </font>
    <font>
      <sz val="10"/>
      <name val="Arial Cyr"/>
    </font>
    <font>
      <sz val="9"/>
      <color indexed="23"/>
      <name val="Tahoma"/>
      <family val="2"/>
      <charset val="204"/>
    </font>
    <font>
      <sz val="9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25">
    <xf numFmtId="0" fontId="0" fillId="0" borderId="0" xfId="0"/>
    <xf numFmtId="49" fontId="2" fillId="0" borderId="0" xfId="1" applyNumberFormat="1" applyFont="1" applyFill="1" applyAlignment="1" applyProtection="1">
      <alignment horizontal="left"/>
    </xf>
    <xf numFmtId="49" fontId="2" fillId="0" borderId="0" xfId="1" applyNumberFormat="1" applyFont="1" applyFill="1" applyProtection="1"/>
    <xf numFmtId="49" fontId="3" fillId="0" borderId="0" xfId="1" applyNumberFormat="1" applyFont="1" applyFill="1" applyProtection="1"/>
    <xf numFmtId="2" fontId="3" fillId="0" borderId="0" xfId="1" applyNumberFormat="1" applyFont="1" applyFill="1" applyProtection="1"/>
    <xf numFmtId="0" fontId="3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0" fontId="4" fillId="0" borderId="0" xfId="1" applyFont="1" applyFill="1" applyAlignment="1" applyProtection="1">
      <alignment horizontal="center" vertical="center"/>
    </xf>
    <xf numFmtId="1" fontId="3" fillId="0" borderId="0" xfId="1" applyNumberFormat="1" applyFont="1" applyFill="1" applyAlignment="1" applyProtection="1">
      <alignment horizontal="left"/>
    </xf>
    <xf numFmtId="1" fontId="3" fillId="0" borderId="0" xfId="1" applyNumberFormat="1" applyFont="1" applyFill="1" applyProtection="1"/>
    <xf numFmtId="1" fontId="3" fillId="0" borderId="0" xfId="1" applyNumberFormat="1" applyFont="1" applyFill="1" applyAlignment="1" applyProtection="1">
      <alignment horizontal="center" vertical="center" wrapText="1"/>
    </xf>
    <xf numFmtId="1" fontId="3" fillId="0" borderId="0" xfId="1" applyNumberFormat="1" applyFont="1" applyFill="1" applyAlignment="1" applyProtection="1">
      <alignment horizontal="right"/>
    </xf>
    <xf numFmtId="1" fontId="5" fillId="0" borderId="0" xfId="1" applyNumberFormat="1" applyFont="1" applyFill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right" vertical="center" wrapText="1"/>
    </xf>
    <xf numFmtId="0" fontId="5" fillId="0" borderId="0" xfId="1" applyFont="1" applyFill="1" applyAlignment="1" applyProtection="1">
      <alignment horizontal="center" vertical="center"/>
    </xf>
    <xf numFmtId="0" fontId="3" fillId="0" borderId="0" xfId="1" applyNumberFormat="1" applyFont="1" applyAlignment="1" applyProtection="1">
      <alignment horizontal="left"/>
    </xf>
    <xf numFmtId="0" fontId="3" fillId="0" borderId="0" xfId="1" applyFont="1" applyProtection="1"/>
    <xf numFmtId="0" fontId="6" fillId="0" borderId="0" xfId="1" applyFont="1" applyProtection="1"/>
    <xf numFmtId="0" fontId="7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5" fillId="0" borderId="0" xfId="1" applyFont="1" applyAlignment="1" applyProtection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8" fillId="0" borderId="0" xfId="1" applyFont="1" applyProtection="1"/>
    <xf numFmtId="0" fontId="9" fillId="0" borderId="0" xfId="1" applyFont="1" applyProtection="1"/>
    <xf numFmtId="0" fontId="10" fillId="0" borderId="0" xfId="1" applyFont="1" applyBorder="1" applyAlignment="1" applyProtection="1">
      <alignment horizontal="center" vertical="center" wrapText="1"/>
    </xf>
    <xf numFmtId="0" fontId="10" fillId="0" borderId="0" xfId="1" applyFont="1" applyBorder="1" applyProtection="1"/>
    <xf numFmtId="0" fontId="10" fillId="0" borderId="0" xfId="1" applyFont="1" applyProtection="1"/>
    <xf numFmtId="0" fontId="7" fillId="0" borderId="0" xfId="1" applyFont="1" applyAlignment="1" applyProtection="1">
      <alignment horizontal="right"/>
    </xf>
    <xf numFmtId="0" fontId="11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Continuous"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centerContinuous" wrapText="1"/>
    </xf>
    <xf numFmtId="0" fontId="3" fillId="0" borderId="0" xfId="1" applyFont="1" applyFill="1" applyBorder="1" applyAlignment="1" applyProtection="1">
      <alignment horizontal="left"/>
    </xf>
    <xf numFmtId="0" fontId="3" fillId="0" borderId="0" xfId="1" applyFont="1" applyFill="1" applyBorder="1" applyProtection="1"/>
    <xf numFmtId="0" fontId="6" fillId="0" borderId="0" xfId="1" applyFont="1" applyFill="1" applyBorder="1" applyProtection="1"/>
    <xf numFmtId="0" fontId="10" fillId="0" borderId="1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Protection="1"/>
    <xf numFmtId="0" fontId="5" fillId="0" borderId="0" xfId="1" applyFont="1" applyFill="1" applyBorder="1" applyAlignment="1" applyProtection="1">
      <alignment horizontal="center" vertical="center"/>
    </xf>
    <xf numFmtId="0" fontId="6" fillId="0" borderId="0" xfId="1" applyFont="1" applyBorder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left"/>
    </xf>
    <xf numFmtId="0" fontId="7" fillId="0" borderId="0" xfId="1" applyFont="1" applyBorder="1" applyProtection="1"/>
    <xf numFmtId="0" fontId="7" fillId="3" borderId="2" xfId="1" applyFont="1" applyFill="1" applyBorder="1" applyAlignment="1" applyProtection="1">
      <alignment horizontal="left" vertical="center"/>
    </xf>
    <xf numFmtId="0" fontId="7" fillId="3" borderId="0" xfId="1" applyFont="1" applyFill="1" applyBorder="1" applyProtection="1"/>
    <xf numFmtId="0" fontId="7" fillId="3" borderId="1" xfId="1" applyFont="1" applyFill="1" applyBorder="1" applyAlignment="1" applyProtection="1">
      <alignment horizontal="center" vertical="center" wrapText="1"/>
    </xf>
    <xf numFmtId="164" fontId="7" fillId="3" borderId="1" xfId="1" applyNumberFormat="1" applyFont="1" applyFill="1" applyBorder="1" applyAlignment="1" applyProtection="1">
      <alignment horizontal="right" vertical="center" wrapText="1"/>
    </xf>
    <xf numFmtId="164" fontId="7" fillId="3" borderId="2" xfId="1" applyNumberFormat="1" applyFont="1" applyFill="1" applyBorder="1" applyAlignment="1" applyProtection="1">
      <alignment horizontal="right" vertical="center" wrapText="1"/>
    </xf>
    <xf numFmtId="164" fontId="7" fillId="3" borderId="3" xfId="1" applyNumberFormat="1" applyFont="1" applyFill="1" applyBorder="1" applyAlignment="1" applyProtection="1">
      <alignment horizontal="right" vertical="center" wrapText="1"/>
    </xf>
    <xf numFmtId="0" fontId="10" fillId="4" borderId="2" xfId="1" applyFont="1" applyFill="1" applyBorder="1" applyAlignment="1" applyProtection="1">
      <alignment horizontal="center" vertical="center" wrapText="1"/>
    </xf>
    <xf numFmtId="0" fontId="7" fillId="4" borderId="2" xfId="1" applyFont="1" applyFill="1" applyBorder="1" applyAlignment="1" applyProtection="1">
      <alignment horizontal="left" vertical="center" wrapText="1"/>
    </xf>
    <xf numFmtId="0" fontId="10" fillId="4" borderId="2" xfId="1" applyFont="1" applyFill="1" applyBorder="1" applyAlignment="1" applyProtection="1">
      <alignment horizontal="center"/>
    </xf>
    <xf numFmtId="0" fontId="10" fillId="4" borderId="2" xfId="2" applyFont="1" applyFill="1" applyBorder="1" applyAlignment="1" applyProtection="1">
      <alignment horizontal="center" vertical="center" wrapText="1"/>
    </xf>
    <xf numFmtId="0" fontId="10" fillId="4" borderId="3" xfId="2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left"/>
    </xf>
    <xf numFmtId="0" fontId="5" fillId="0" borderId="0" xfId="1" applyFont="1" applyProtection="1"/>
    <xf numFmtId="0" fontId="7" fillId="0" borderId="2" xfId="1" applyFont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164" fontId="7" fillId="5" borderId="2" xfId="1" applyNumberFormat="1" applyFont="1" applyFill="1" applyBorder="1" applyAlignment="1" applyProtection="1">
      <alignment horizontal="right" vertical="center" wrapText="1"/>
      <protection locked="0"/>
    </xf>
    <xf numFmtId="164" fontId="7" fillId="6" borderId="2" xfId="1" applyNumberFormat="1" applyFont="1" applyFill="1" applyBorder="1" applyAlignment="1" applyProtection="1">
      <alignment horizontal="right" vertical="center"/>
    </xf>
    <xf numFmtId="164" fontId="7" fillId="6" borderId="2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7" fillId="6" borderId="2" xfId="1" applyNumberFormat="1" applyFont="1" applyFill="1" applyBorder="1" applyAlignment="1">
      <alignment horizontal="right" vertical="center"/>
    </xf>
    <xf numFmtId="0" fontId="7" fillId="0" borderId="2" xfId="1" applyFont="1" applyFill="1" applyBorder="1" applyAlignment="1" applyProtection="1">
      <alignment horizontal="left" vertical="center" wrapText="1" indent="2"/>
    </xf>
    <xf numFmtId="164" fontId="7" fillId="5" borderId="2" xfId="1" applyNumberFormat="1" applyFont="1" applyFill="1" applyBorder="1" applyAlignment="1" applyProtection="1">
      <alignment horizontal="right" vertical="center"/>
      <protection locked="0"/>
    </xf>
    <xf numFmtId="164" fontId="7" fillId="2" borderId="3" xfId="1" applyNumberFormat="1" applyFont="1" applyFill="1" applyBorder="1" applyAlignment="1" applyProtection="1">
      <alignment horizontal="right" vertical="center" wrapText="1"/>
    </xf>
    <xf numFmtId="0" fontId="15" fillId="0" borderId="0" xfId="1" applyFont="1" applyProtection="1"/>
    <xf numFmtId="0" fontId="4" fillId="0" borderId="0" xfId="1" applyFont="1" applyAlignment="1" applyProtection="1">
      <alignment horizontal="center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7" fillId="0" borderId="2" xfId="1" applyFont="1" applyBorder="1" applyAlignment="1" applyProtection="1">
      <alignment vertical="center" wrapText="1"/>
    </xf>
    <xf numFmtId="0" fontId="7" fillId="0" borderId="2" xfId="1" applyFont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right" vertical="center"/>
    </xf>
    <xf numFmtId="0" fontId="7" fillId="0" borderId="2" xfId="1" applyFont="1" applyBorder="1" applyAlignment="1" applyProtection="1">
      <alignment horizontal="left" vertical="center" wrapText="1" indent="1"/>
    </xf>
    <xf numFmtId="0" fontId="7" fillId="0" borderId="2" xfId="1" applyFont="1" applyBorder="1" applyAlignment="1" applyProtection="1">
      <alignment horizontal="left" vertical="center" wrapText="1"/>
    </xf>
    <xf numFmtId="0" fontId="10" fillId="4" borderId="2" xfId="1" applyFont="1" applyFill="1" applyBorder="1" applyAlignment="1" applyProtection="1">
      <alignment horizontal="center" vertical="center"/>
    </xf>
    <xf numFmtId="164" fontId="10" fillId="4" borderId="2" xfId="2" applyNumberFormat="1" applyFont="1" applyFill="1" applyBorder="1" applyAlignment="1" applyProtection="1">
      <alignment horizontal="center" vertical="center" wrapText="1"/>
    </xf>
    <xf numFmtId="164" fontId="10" fillId="4" borderId="2" xfId="2" applyNumberFormat="1" applyFont="1" applyFill="1" applyBorder="1" applyAlignment="1">
      <alignment horizontal="center" vertical="center" wrapText="1"/>
    </xf>
    <xf numFmtId="164" fontId="10" fillId="4" borderId="3" xfId="2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Alignment="1" applyProtection="1">
      <alignment horizontal="left"/>
    </xf>
    <xf numFmtId="0" fontId="7" fillId="0" borderId="0" xfId="1" applyFont="1" applyFill="1" applyProtection="1"/>
    <xf numFmtId="49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 indent="2"/>
    </xf>
    <xf numFmtId="164" fontId="7" fillId="0" borderId="2" xfId="1" applyNumberFormat="1" applyFont="1" applyFill="1" applyBorder="1" applyAlignment="1" applyProtection="1">
      <alignment horizontal="right" vertical="center"/>
    </xf>
    <xf numFmtId="164" fontId="7" fillId="0" borderId="4" xfId="1" applyNumberFormat="1" applyFont="1" applyFill="1" applyBorder="1" applyAlignment="1" applyProtection="1">
      <alignment horizontal="right" vertical="center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0" fontId="15" fillId="0" borderId="0" xfId="1" applyFont="1" applyFill="1" applyProtection="1"/>
    <xf numFmtId="0" fontId="0" fillId="3" borderId="2" xfId="1" applyFont="1" applyFill="1" applyBorder="1" applyAlignment="1" applyProtection="1">
      <alignment horizontal="left" vertical="center"/>
    </xf>
    <xf numFmtId="0" fontId="7" fillId="3" borderId="2" xfId="1" applyFont="1" applyFill="1" applyBorder="1" applyProtection="1"/>
    <xf numFmtId="0" fontId="7" fillId="3" borderId="2" xfId="1" applyFont="1" applyFill="1" applyBorder="1" applyAlignment="1" applyProtection="1">
      <alignment horizontal="center" vertical="center" wrapText="1"/>
    </xf>
    <xf numFmtId="0" fontId="0" fillId="0" borderId="1" xfId="1" applyFont="1" applyFill="1" applyBorder="1" applyAlignment="1" applyProtection="1">
      <alignment horizontal="left" vertical="center"/>
    </xf>
    <xf numFmtId="0" fontId="7" fillId="0" borderId="1" xfId="1" applyFont="1" applyFill="1" applyBorder="1" applyProtection="1"/>
    <xf numFmtId="0" fontId="7" fillId="0" borderId="1" xfId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1" applyFont="1" applyFill="1" applyAlignment="1" applyProtection="1">
      <alignment horizontal="left"/>
    </xf>
    <xf numFmtId="0" fontId="6" fillId="0" borderId="0" xfId="1" applyFont="1" applyFill="1" applyProtection="1"/>
    <xf numFmtId="0" fontId="0" fillId="0" borderId="0" xfId="1" applyFont="1" applyFill="1" applyBorder="1" applyAlignment="1" applyProtection="1">
      <alignment horizontal="right" vertical="center"/>
    </xf>
    <xf numFmtId="0" fontId="0" fillId="0" borderId="0" xfId="1" applyFont="1" applyFill="1" applyBorder="1" applyAlignment="1" applyProtection="1">
      <alignment horizontal="left" indent="1"/>
    </xf>
    <xf numFmtId="0" fontId="7" fillId="0" borderId="0" xfId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Alignment="1" applyProtection="1">
      <alignment horizontal="right" vertical="center" wrapText="1"/>
    </xf>
    <xf numFmtId="0" fontId="0" fillId="0" borderId="0" xfId="1" applyFont="1" applyBorder="1" applyAlignment="1" applyProtection="1">
      <alignment horizontal="left" vertical="center" indent="1"/>
    </xf>
    <xf numFmtId="0" fontId="7" fillId="0" borderId="0" xfId="1" applyFont="1" applyAlignment="1" applyProtection="1">
      <alignment horizontal="left" vertical="center" wrapText="1"/>
    </xf>
    <xf numFmtId="0" fontId="7" fillId="0" borderId="0" xfId="1" applyFont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center" wrapText="1"/>
    </xf>
    <xf numFmtId="0" fontId="7" fillId="0" borderId="0" xfId="1" applyFont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7" fillId="0" borderId="1" xfId="1" applyFont="1" applyBorder="1" applyProtection="1"/>
    <xf numFmtId="0" fontId="2" fillId="0" borderId="0" xfId="1" applyFont="1" applyAlignment="1" applyProtection="1">
      <alignment horizontal="left"/>
    </xf>
    <xf numFmtId="0" fontId="2" fillId="0" borderId="0" xfId="1" applyFont="1" applyProtection="1"/>
    <xf numFmtId="0" fontId="10" fillId="0" borderId="0" xfId="1" applyFont="1" applyAlignment="1" applyProtection="1">
      <alignment horizontal="left" vertical="center" wrapText="1"/>
    </xf>
    <xf numFmtId="0" fontId="10" fillId="0" borderId="0" xfId="1" applyFont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_FORM3.1" xfId="1"/>
    <cellStyle name="Обычный_Форма 4 Станци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6</xdr:row>
      <xdr:rowOff>28575</xdr:rowOff>
    </xdr:from>
    <xdr:to>
      <xdr:col>3</xdr:col>
      <xdr:colOff>58125</xdr:colOff>
      <xdr:row>7</xdr:row>
      <xdr:rowOff>160995</xdr:rowOff>
    </xdr:to>
    <xdr:pic macro="[0]!modList00.FREEZE_PANES">
      <xdr:nvPicPr>
        <xdr:cNvPr id="2" name="FREEZE_PANES_G12" descr="Без имени-1">
          <a:extLst>
            <a:ext uri="{FF2B5EF4-FFF2-40B4-BE49-F238E27FC236}">
              <a16:creationId xmlns:a16="http://schemas.microsoft.com/office/drawing/2014/main" xmlns="" id="{49931BBD-E076-4286-B7C0-54D315C968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77200" cy="27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9;&#1080;&#1057;&#1069;/&#1057;&#1077;&#1082;&#1090;&#1086;&#1088;_&#1069;&#1083;&#1077;&#1082;&#1090;&#1088;&#1086;/&#1056;&#1077;&#1072;&#1083;&#1080;&#1079;&#1072;&#1094;&#1080;&#1103;_&#1069;&#1083;&#1077;&#1082;&#1090;&#1088;&#1086;&#1101;&#1085;&#1077;&#1088;&#1075;&#1080;&#1080;_2025/&#1047;&#1072;&#1087;&#1088;&#1086;&#1089;&#1099;%20&#1087;&#1080;&#1089;&#1100;&#1084;&#1072;/&#1056;&#1069;&#1050;%20&#1061;&#1052;&#1040;&#1054;/&#1058;&#1072;&#1088;&#1080;&#1092;&#1085;&#1072;&#1103;%20&#1079;&#1072;&#1103;&#1074;&#1082;&#1072;%20&#1076;&#1077;&#1082;&#1072;&#1073;&#1088;&#1100;%202025%20_&#1082;&#1086;&#1088;&#1088;&#1077;&#1082;&#1090;&#1080;&#1088;&#1086;&#1074;&#1082;&#1072;/&#1085;&#1072;%20&#1086;&#1090;&#1087;&#1088;&#1072;&#1074;&#1082;&#1091;/FORM.1.TSO.2026.ORG(v1.0.3)_&#1058;&#1102;&#1084;&#1077;&#1085;&#1100;_&#1086;&#1090;%2012.12.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8"/>
      <sheetName val="modReestr"/>
      <sheetName val="modfrmReestrSub"/>
      <sheetName val="modfrmRegion"/>
      <sheetName val="modProv"/>
      <sheetName val="modList00"/>
      <sheetName val="Инструкция"/>
      <sheetName val="Лог обновления"/>
      <sheetName val="Титульный"/>
      <sheetName val="Форма 1"/>
      <sheetName val="Разбивка по ГП"/>
      <sheetName val="Сравнение (Форма 1)"/>
      <sheetName val="Сравнение (Разбивка по ГП)"/>
      <sheetName val="Субабоненты"/>
      <sheetName val="Комментарии"/>
      <sheetName val="Проверка"/>
      <sheetName val="TEHSHEET"/>
      <sheetName val="AllSheetsInThisWorkbook"/>
      <sheetName val="et_union_hor"/>
      <sheetName val="modHTTP"/>
      <sheetName val="modfrmReestr"/>
      <sheetName val="modfrmFindEGRUL"/>
      <sheetName val="modfrmAuthorization"/>
      <sheetName val="modfrmDateChoose"/>
      <sheetName val="REESTR_ORG"/>
      <sheetName val="REESTR_SUB_ORG"/>
      <sheetName val="REESTR_EGRUL"/>
      <sheetName val="modClassifierValidate"/>
      <sheetName val="modHyp"/>
      <sheetName val="modList03"/>
      <sheetName val="modList04"/>
      <sheetName val="modList07"/>
      <sheetName val="modList09"/>
      <sheetName val="mod_Coms"/>
      <sheetName val="modPreload"/>
      <sheetName val="modInstruction"/>
      <sheetName val="modUpdTemplMain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Версия 1.0.3</v>
          </cell>
        </row>
      </sheetData>
      <sheetData sheetId="7"/>
      <sheetData sheetId="8">
        <row r="7">
          <cell r="F7" t="str">
            <v>Тюменская область</v>
          </cell>
        </row>
        <row r="9">
          <cell r="F9">
            <v>2026</v>
          </cell>
        </row>
        <row r="13">
          <cell r="F13" t="str">
            <v>ООО "Энергонефть Томск"</v>
          </cell>
        </row>
      </sheetData>
      <sheetData sheetId="9"/>
      <sheetData sheetId="10"/>
      <sheetData sheetId="11"/>
      <sheetData sheetId="12"/>
      <sheetData sheetId="13">
        <row r="13">
          <cell r="H13">
            <v>8.0288053218073349E-2</v>
          </cell>
          <cell r="I13">
            <v>0.22599999999999909</v>
          </cell>
          <cell r="J13">
            <v>0.2840000000000007</v>
          </cell>
          <cell r="L13">
            <v>0.19466968223474351</v>
          </cell>
          <cell r="M13">
            <v>0.31143010752688172</v>
          </cell>
          <cell r="N13">
            <v>0.2678005952380953</v>
          </cell>
          <cell r="O13">
            <v>0.23226344086021505</v>
          </cell>
          <cell r="P13">
            <v>0.1154361111111111</v>
          </cell>
          <cell r="Q13">
            <v>0.36101075268817207</v>
          </cell>
          <cell r="R13">
            <v>6.8231944444444442E-2</v>
          </cell>
          <cell r="S13">
            <v>8.2103494623655918E-2</v>
          </cell>
          <cell r="T13">
            <v>0.1625672043010753</v>
          </cell>
          <cell r="U13">
            <v>0.15392916666666667</v>
          </cell>
          <cell r="V13">
            <v>0.23106989247311827</v>
          </cell>
          <cell r="W13">
            <v>0.5867472222222222</v>
          </cell>
          <cell r="X13">
            <v>0.45638709677419359</v>
          </cell>
          <cell r="Z13">
            <v>0.25241475241082095</v>
          </cell>
          <cell r="AA13">
            <v>0.25241475241082095</v>
          </cell>
        </row>
      </sheetData>
      <sheetData sheetId="14"/>
      <sheetData sheetId="15"/>
      <sheetData sheetId="16">
        <row r="2">
          <cell r="E2">
            <v>0</v>
          </cell>
          <cell r="F2" t="str">
            <v>ГП/НЭСК "первого уровня"</v>
          </cell>
        </row>
        <row r="3">
          <cell r="F3" t="str">
            <v>ГП/НЭСК не "первого уровня" (из ЕГРЮЛ)</v>
          </cell>
        </row>
        <row r="4">
          <cell r="F4" t="str">
            <v>Розничная генерация ВИЭ</v>
          </cell>
        </row>
        <row r="5">
          <cell r="F5" t="str">
            <v>Розничная генерация (за исключением ВИЭ)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indexed="30"/>
  </sheetPr>
  <dimension ref="A1:AC61"/>
  <sheetViews>
    <sheetView showGridLines="0" tabSelected="1" zoomScale="90" zoomScaleNormal="90" zoomScaleSheetLayoutView="55" workbookViewId="0">
      <pane xSplit="6" ySplit="11" topLeftCell="G12" activePane="bottomRight" state="frozen"/>
      <selection activeCell="C7" sqref="C7"/>
      <selection pane="topRight" activeCell="G7" sqref="G7"/>
      <selection pane="bottomLeft" activeCell="C12" sqref="C12"/>
      <selection pane="bottomRight" activeCell="AE23" sqref="AE23"/>
    </sheetView>
  </sheetViews>
  <sheetFormatPr defaultColWidth="14.140625" defaultRowHeight="12" x14ac:dyDescent="0.2"/>
  <cols>
    <col min="1" max="1" width="14.140625" style="120" hidden="1" customWidth="1"/>
    <col min="2" max="2" width="45.28515625" style="121" hidden="1" customWidth="1"/>
    <col min="3" max="3" width="3.7109375" style="20" customWidth="1"/>
    <col min="4" max="4" width="7.140625" style="21" customWidth="1"/>
    <col min="5" max="5" width="41.85546875" style="22" customWidth="1"/>
    <col min="6" max="6" width="9.85546875" style="22" customWidth="1"/>
    <col min="7" max="11" width="10.7109375" style="22" hidden="1" customWidth="1"/>
    <col min="12" max="24" width="10.7109375" style="22" customWidth="1"/>
    <col min="25" max="26" width="10.7109375" style="22" hidden="1" customWidth="1"/>
    <col min="27" max="27" width="35.42578125" style="22" hidden="1" customWidth="1"/>
    <col min="28" max="28" width="14.140625" style="78"/>
    <col min="29" max="29" width="14.140625" style="79" hidden="1" customWidth="1"/>
    <col min="30" max="42" width="14.140625" style="78"/>
    <col min="43" max="58" width="14.140625" style="78" customWidth="1"/>
    <col min="59" max="16384" width="14.140625" style="78"/>
  </cols>
  <sheetData>
    <row r="1" spans="1:29" s="8" customFormat="1" hidden="1" x14ac:dyDescent="0.2">
      <c r="A1" s="1"/>
      <c r="B1" s="2">
        <v>0</v>
      </c>
      <c r="C1" s="3">
        <v>0</v>
      </c>
      <c r="D1" s="3">
        <v>0</v>
      </c>
      <c r="E1" s="4">
        <f>god</f>
        <v>2026</v>
      </c>
      <c r="F1" s="5"/>
      <c r="G1" s="6" t="s">
        <v>0</v>
      </c>
      <c r="H1" s="6" t="s">
        <v>1</v>
      </c>
      <c r="I1" s="6" t="s">
        <v>2</v>
      </c>
      <c r="J1" s="7" t="s">
        <v>0</v>
      </c>
      <c r="K1" s="7" t="s">
        <v>0</v>
      </c>
      <c r="L1" s="7" t="s">
        <v>3</v>
      </c>
      <c r="M1" s="7" t="s">
        <v>4</v>
      </c>
      <c r="N1" s="7" t="s">
        <v>5</v>
      </c>
      <c r="O1" s="7" t="s">
        <v>6</v>
      </c>
      <c r="P1" s="7" t="s">
        <v>7</v>
      </c>
      <c r="Q1" s="7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0</v>
      </c>
      <c r="Y1" s="7"/>
      <c r="Z1" s="7"/>
      <c r="AA1" s="5"/>
      <c r="AC1" s="9"/>
    </row>
    <row r="2" spans="1:29" s="11" customFormat="1" ht="11.25" hidden="1" x14ac:dyDescent="0.15">
      <c r="A2" s="10"/>
      <c r="D2" s="12"/>
      <c r="G2" s="13">
        <f>$E$1-2</f>
        <v>2024</v>
      </c>
      <c r="H2" s="13">
        <f>$E$1-2</f>
        <v>2024</v>
      </c>
      <c r="I2" s="13">
        <f>$E$1-2</f>
        <v>2024</v>
      </c>
      <c r="J2" s="13">
        <f>$E$1-2</f>
        <v>2024</v>
      </c>
      <c r="K2" s="13">
        <f>$E$1-1</f>
        <v>2025</v>
      </c>
      <c r="L2" s="13">
        <f t="shared" ref="L2:X2" si="0">$E$1</f>
        <v>2026</v>
      </c>
      <c r="M2" s="13">
        <f t="shared" si="0"/>
        <v>2026</v>
      </c>
      <c r="N2" s="13">
        <f t="shared" si="0"/>
        <v>2026</v>
      </c>
      <c r="O2" s="13">
        <f t="shared" si="0"/>
        <v>2026</v>
      </c>
      <c r="P2" s="13">
        <f t="shared" si="0"/>
        <v>2026</v>
      </c>
      <c r="Q2" s="13">
        <f t="shared" si="0"/>
        <v>2026</v>
      </c>
      <c r="R2" s="13">
        <f t="shared" si="0"/>
        <v>2026</v>
      </c>
      <c r="S2" s="13">
        <f t="shared" si="0"/>
        <v>2026</v>
      </c>
      <c r="T2" s="13">
        <f t="shared" si="0"/>
        <v>2026</v>
      </c>
      <c r="U2" s="13">
        <f t="shared" si="0"/>
        <v>2026</v>
      </c>
      <c r="V2" s="13">
        <f t="shared" si="0"/>
        <v>2026</v>
      </c>
      <c r="W2" s="13">
        <f t="shared" si="0"/>
        <v>2026</v>
      </c>
      <c r="X2" s="13">
        <f t="shared" si="0"/>
        <v>2026</v>
      </c>
      <c r="Y2" s="13"/>
      <c r="Z2" s="13"/>
      <c r="AC2" s="14"/>
    </row>
    <row r="3" spans="1:29" s="7" customFormat="1" ht="11.25" hidden="1" x14ac:dyDescent="0.15">
      <c r="A3" s="15"/>
      <c r="D3" s="16"/>
      <c r="G3" s="7" t="s">
        <v>15</v>
      </c>
      <c r="H3" s="7" t="s">
        <v>16</v>
      </c>
      <c r="I3" s="7" t="s">
        <v>16</v>
      </c>
      <c r="J3" s="7" t="s">
        <v>16</v>
      </c>
      <c r="K3" s="7" t="s">
        <v>15</v>
      </c>
      <c r="L3" s="7" t="s">
        <v>15</v>
      </c>
      <c r="M3" s="7" t="s">
        <v>15</v>
      </c>
      <c r="N3" s="7" t="s">
        <v>15</v>
      </c>
      <c r="O3" s="7" t="s">
        <v>15</v>
      </c>
      <c r="P3" s="7" t="s">
        <v>15</v>
      </c>
      <c r="Q3" s="7" t="s">
        <v>15</v>
      </c>
      <c r="R3" s="7" t="s">
        <v>15</v>
      </c>
      <c r="S3" s="7" t="s">
        <v>15</v>
      </c>
      <c r="T3" s="7" t="s">
        <v>15</v>
      </c>
      <c r="U3" s="7" t="s">
        <v>15</v>
      </c>
      <c r="V3" s="7" t="s">
        <v>15</v>
      </c>
      <c r="W3" s="7" t="s">
        <v>15</v>
      </c>
      <c r="X3" s="7" t="s">
        <v>15</v>
      </c>
      <c r="AC3" s="17"/>
    </row>
    <row r="4" spans="1:29" s="22" customFormat="1" ht="11.25" hidden="1" x14ac:dyDescent="0.15">
      <c r="A4" s="18"/>
      <c r="B4" s="19"/>
      <c r="C4" s="20"/>
      <c r="D4" s="21"/>
      <c r="AC4" s="23"/>
    </row>
    <row r="5" spans="1:29" s="23" customFormat="1" ht="5.25" hidden="1" x14ac:dyDescent="0.25">
      <c r="A5" s="24"/>
      <c r="D5" s="25"/>
      <c r="J5" s="23" t="s">
        <v>17</v>
      </c>
      <c r="X5" s="23" t="s">
        <v>17</v>
      </c>
      <c r="AA5" s="23" t="s">
        <v>17</v>
      </c>
    </row>
    <row r="6" spans="1:29" s="22" customFormat="1" ht="11.25" hidden="1" x14ac:dyDescent="0.15">
      <c r="A6" s="26"/>
      <c r="B6" s="19"/>
      <c r="C6" s="20"/>
      <c r="D6" s="21"/>
      <c r="AC6" s="23"/>
    </row>
    <row r="7" spans="1:29" s="32" customFormat="1" ht="11.25" x14ac:dyDescent="0.15">
      <c r="A7" s="27"/>
      <c r="B7" s="28"/>
      <c r="C7" s="29"/>
      <c r="D7" s="30"/>
      <c r="E7" s="31"/>
      <c r="F7" s="31"/>
      <c r="G7" s="31"/>
      <c r="H7" s="31"/>
      <c r="I7" s="31"/>
      <c r="J7" s="31"/>
      <c r="K7" s="31"/>
      <c r="L7" s="31"/>
      <c r="AA7" s="33" t="s">
        <v>18</v>
      </c>
      <c r="AC7" s="34"/>
    </row>
    <row r="8" spans="1:29" s="22" customFormat="1" ht="29.25" customHeight="1" x14ac:dyDescent="0.15">
      <c r="A8" s="26"/>
      <c r="B8" s="19"/>
      <c r="C8" s="35"/>
      <c r="D8" s="36" t="str">
        <f>"Предложения " &amp; org &amp; " по технологическому расходу электроэнергии (мощности) - потерям в электрических сетях на "&amp; god &amp;" год в субъекте РФ: "&amp;region_name</f>
        <v>Предложения ООО "Энергонефть Томск" по технологическому расходу электроэнергии (мощности) - потерям в электрических сетях на 2026 год в субъекте РФ: Тюменская область</v>
      </c>
      <c r="E8" s="36"/>
      <c r="F8" s="36"/>
      <c r="G8" s="36"/>
      <c r="H8" s="36"/>
      <c r="I8" s="36"/>
      <c r="J8" s="36"/>
      <c r="K8" s="36"/>
      <c r="L8" s="36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8"/>
      <c r="AC8" s="23"/>
    </row>
    <row r="9" spans="1:29" s="44" customFormat="1" ht="3" customHeight="1" x14ac:dyDescent="0.15">
      <c r="A9" s="39"/>
      <c r="B9" s="40"/>
      <c r="C9" s="41"/>
      <c r="D9" s="42"/>
      <c r="E9" s="42"/>
      <c r="F9" s="42"/>
      <c r="G9" s="42"/>
      <c r="H9" s="42"/>
      <c r="I9" s="42"/>
      <c r="J9" s="42"/>
      <c r="K9" s="42"/>
      <c r="L9" s="42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C9" s="45"/>
    </row>
    <row r="10" spans="1:29" s="22" customFormat="1" ht="52.5" customHeight="1" x14ac:dyDescent="0.15">
      <c r="A10" s="26"/>
      <c r="B10" s="19"/>
      <c r="C10" s="46"/>
      <c r="D10" s="47" t="s">
        <v>19</v>
      </c>
      <c r="E10" s="47" t="s">
        <v>20</v>
      </c>
      <c r="F10" s="48" t="s">
        <v>21</v>
      </c>
      <c r="G10" s="49" t="str">
        <f t="shared" ref="G10:X10" si="1">G3&amp;" "&amp;G2&amp;" "&amp;G1</f>
        <v>План 2024 Год</v>
      </c>
      <c r="H10" s="49" t="str">
        <f t="shared" si="1"/>
        <v>Факт 2024 Первое полугодие</v>
      </c>
      <c r="I10" s="49" t="str">
        <f t="shared" si="1"/>
        <v>Факт 2024 Второе полугодие</v>
      </c>
      <c r="J10" s="49" t="str">
        <f t="shared" si="1"/>
        <v>Факт 2024 Год</v>
      </c>
      <c r="K10" s="49" t="str">
        <f t="shared" si="1"/>
        <v>План 2025 Год</v>
      </c>
      <c r="L10" s="49" t="str">
        <f t="shared" si="1"/>
        <v>План 2026 Январь</v>
      </c>
      <c r="M10" s="49" t="str">
        <f t="shared" si="1"/>
        <v>План 2026 Февраль</v>
      </c>
      <c r="N10" s="49" t="str">
        <f t="shared" si="1"/>
        <v>План 2026 Март</v>
      </c>
      <c r="O10" s="49" t="str">
        <f t="shared" si="1"/>
        <v>План 2026 Апрель</v>
      </c>
      <c r="P10" s="49" t="str">
        <f t="shared" si="1"/>
        <v>План 2026 Май</v>
      </c>
      <c r="Q10" s="49" t="str">
        <f t="shared" si="1"/>
        <v>План 2026 Июнь</v>
      </c>
      <c r="R10" s="49" t="str">
        <f t="shared" si="1"/>
        <v>План 2026 Июль</v>
      </c>
      <c r="S10" s="49" t="str">
        <f t="shared" si="1"/>
        <v>План 2026 Август</v>
      </c>
      <c r="T10" s="49" t="str">
        <f t="shared" si="1"/>
        <v>План 2026 Сентябрь</v>
      </c>
      <c r="U10" s="49" t="str">
        <f t="shared" si="1"/>
        <v>План 2026 Октябрь</v>
      </c>
      <c r="V10" s="49" t="str">
        <f t="shared" si="1"/>
        <v>План 2026 Ноябрь</v>
      </c>
      <c r="W10" s="49" t="str">
        <f t="shared" si="1"/>
        <v>План 2026 Декабрь</v>
      </c>
      <c r="X10" s="49" t="str">
        <f t="shared" si="1"/>
        <v>План 2026 Год</v>
      </c>
      <c r="Y10" s="49" t="str">
        <f>X3&amp;" "&amp;X2 + 1 &amp;" "&amp;X1</f>
        <v>План 2027 Год</v>
      </c>
      <c r="Z10" s="49" t="str">
        <f>X3&amp;" "&amp;X2 + 2&amp;" "&amp;X1</f>
        <v>План 2028 Год</v>
      </c>
      <c r="AA10" s="50" t="s">
        <v>22</v>
      </c>
      <c r="AC10" s="23"/>
    </row>
    <row r="11" spans="1:29" s="22" customFormat="1" ht="11.25" x14ac:dyDescent="0.15">
      <c r="A11" s="26"/>
      <c r="B11" s="19"/>
      <c r="C11" s="20"/>
      <c r="D11" s="51">
        <v>1</v>
      </c>
      <c r="E11" s="51">
        <v>2</v>
      </c>
      <c r="F11" s="51">
        <v>3</v>
      </c>
      <c r="G11" s="51">
        <v>4</v>
      </c>
      <c r="H11" s="51">
        <v>5</v>
      </c>
      <c r="I11" s="51">
        <v>6</v>
      </c>
      <c r="J11" s="51">
        <v>7</v>
      </c>
      <c r="K11" s="51">
        <v>8</v>
      </c>
      <c r="L11" s="51">
        <v>9</v>
      </c>
      <c r="M11" s="51">
        <v>10</v>
      </c>
      <c r="N11" s="51">
        <v>11</v>
      </c>
      <c r="O11" s="51">
        <v>12</v>
      </c>
      <c r="P11" s="51">
        <v>13</v>
      </c>
      <c r="Q11" s="51">
        <v>14</v>
      </c>
      <c r="R11" s="51">
        <v>15</v>
      </c>
      <c r="S11" s="51">
        <v>16</v>
      </c>
      <c r="T11" s="51">
        <v>17</v>
      </c>
      <c r="U11" s="51">
        <v>18</v>
      </c>
      <c r="V11" s="51">
        <v>19</v>
      </c>
      <c r="W11" s="51">
        <v>20</v>
      </c>
      <c r="X11" s="51">
        <v>21</v>
      </c>
      <c r="Y11" s="51">
        <v>22</v>
      </c>
      <c r="Z11" s="51">
        <v>23</v>
      </c>
      <c r="AA11" s="51">
        <v>24</v>
      </c>
      <c r="AC11" s="23"/>
    </row>
    <row r="12" spans="1:29" s="22" customFormat="1" ht="11.25" hidden="1" x14ac:dyDescent="0.15">
      <c r="A12" s="52"/>
      <c r="C12" s="53"/>
      <c r="D12" s="54" t="s">
        <v>23</v>
      </c>
      <c r="E12" s="55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8"/>
      <c r="Z12" s="58"/>
      <c r="AA12" s="59"/>
      <c r="AC12" s="23"/>
    </row>
    <row r="13" spans="1:29" s="22" customFormat="1" ht="11.25" x14ac:dyDescent="0.15">
      <c r="A13" s="52"/>
      <c r="C13" s="53"/>
      <c r="D13" s="60"/>
      <c r="E13" s="61" t="s">
        <v>24</v>
      </c>
      <c r="F13" s="62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/>
      <c r="AC13" s="23"/>
    </row>
    <row r="14" spans="1:29" s="22" customFormat="1" ht="11.25" x14ac:dyDescent="0.15">
      <c r="A14" s="65" t="s">
        <v>25</v>
      </c>
      <c r="B14" s="66" t="s">
        <v>26</v>
      </c>
      <c r="C14" s="53"/>
      <c r="D14" s="67">
        <v>1</v>
      </c>
      <c r="E14" s="68" t="s">
        <v>27</v>
      </c>
      <c r="F14" s="67" t="s">
        <v>28</v>
      </c>
      <c r="G14" s="69">
        <v>48.826560120396977</v>
      </c>
      <c r="H14" s="69">
        <v>27.625902000000004</v>
      </c>
      <c r="I14" s="69">
        <v>24.754715000000001</v>
      </c>
      <c r="J14" s="70">
        <f>SUM(H14:I14)</f>
        <v>52.380617000000001</v>
      </c>
      <c r="K14" s="69">
        <v>54.449514599163649</v>
      </c>
      <c r="L14" s="69">
        <v>5.1691390307893101</v>
      </c>
      <c r="M14" s="69">
        <v>4.7485583426326183</v>
      </c>
      <c r="N14" s="69">
        <v>5.3400284920390098</v>
      </c>
      <c r="O14" s="69">
        <v>5.0065252379111831</v>
      </c>
      <c r="P14" s="69">
        <v>5.1996857989428635</v>
      </c>
      <c r="Q14" s="69">
        <v>4.8481052303548475</v>
      </c>
      <c r="R14" s="69">
        <v>5.232668202467349</v>
      </c>
      <c r="S14" s="69">
        <v>5.384996443467668</v>
      </c>
      <c r="T14" s="69">
        <v>5.1232815924577926</v>
      </c>
      <c r="U14" s="69">
        <v>5.5156492466987244</v>
      </c>
      <c r="V14" s="69">
        <v>5.5881155956939157</v>
      </c>
      <c r="W14" s="69">
        <v>5.6879183273391174</v>
      </c>
      <c r="X14" s="71">
        <f>SUM(L14:W14)</f>
        <v>62.844671540794401</v>
      </c>
      <c r="Y14" s="69">
        <f>X14</f>
        <v>62.844671540794401</v>
      </c>
      <c r="Z14" s="69">
        <f>X14</f>
        <v>62.844671540794401</v>
      </c>
      <c r="AA14" s="72"/>
      <c r="AC14" s="23"/>
    </row>
    <row r="15" spans="1:29" s="22" customFormat="1" ht="67.5" hidden="1" x14ac:dyDescent="0.15">
      <c r="A15" s="65" t="s">
        <v>29</v>
      </c>
      <c r="B15" s="66" t="s">
        <v>30</v>
      </c>
      <c r="C15" s="53"/>
      <c r="D15" s="67" t="s">
        <v>31</v>
      </c>
      <c r="E15" s="73" t="s">
        <v>30</v>
      </c>
      <c r="F15" s="67" t="s">
        <v>28</v>
      </c>
      <c r="G15" s="69"/>
      <c r="H15" s="69"/>
      <c r="I15" s="69"/>
      <c r="J15" s="70">
        <f t="shared" ref="J15:J22" si="2">SUM(H15:I15)</f>
        <v>0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71">
        <f t="shared" ref="X15:X22" si="3">SUM(L15:W15)</f>
        <v>0</v>
      </c>
      <c r="Y15" s="69"/>
      <c r="Z15" s="69"/>
      <c r="AA15" s="72"/>
      <c r="AC15" s="23" t="s">
        <v>17</v>
      </c>
    </row>
    <row r="16" spans="1:29" s="22" customFormat="1" ht="22.5" x14ac:dyDescent="0.15">
      <c r="A16" s="65" t="s">
        <v>32</v>
      </c>
      <c r="B16" s="66" t="s">
        <v>33</v>
      </c>
      <c r="C16" s="53"/>
      <c r="D16" s="67">
        <v>2</v>
      </c>
      <c r="E16" s="68" t="s">
        <v>33</v>
      </c>
      <c r="F16" s="67" t="s">
        <v>28</v>
      </c>
      <c r="G16" s="70">
        <f>SUM(G17,G20)</f>
        <v>2.1190730000000002</v>
      </c>
      <c r="H16" s="70">
        <f t="shared" ref="H16:Z16" si="4">SUM(H17,H20)</f>
        <v>1.1989630000000004</v>
      </c>
      <c r="I16" s="70">
        <f t="shared" si="4"/>
        <v>1.0743539999999998</v>
      </c>
      <c r="J16" s="70">
        <f t="shared" si="2"/>
        <v>2.2733170000000005</v>
      </c>
      <c r="K16" s="70">
        <f t="shared" si="4"/>
        <v>2.2963496339362561</v>
      </c>
      <c r="L16" s="70">
        <f t="shared" si="4"/>
        <v>0.22434063393625603</v>
      </c>
      <c r="M16" s="70">
        <f t="shared" si="4"/>
        <v>0.20608743207025565</v>
      </c>
      <c r="N16" s="70">
        <f t="shared" si="4"/>
        <v>0.23175723655449301</v>
      </c>
      <c r="O16" s="70">
        <f t="shared" si="4"/>
        <v>0.2172831953253454</v>
      </c>
      <c r="P16" s="70">
        <f t="shared" si="4"/>
        <v>0.22566636367412027</v>
      </c>
      <c r="Q16" s="70">
        <f t="shared" si="4"/>
        <v>0.21040776699740041</v>
      </c>
      <c r="R16" s="70">
        <f t="shared" si="4"/>
        <v>0.22709779998708296</v>
      </c>
      <c r="S16" s="70">
        <f t="shared" si="4"/>
        <v>0.23370884564649674</v>
      </c>
      <c r="T16" s="70">
        <f t="shared" si="4"/>
        <v>0.2223504211126682</v>
      </c>
      <c r="U16" s="70">
        <f t="shared" si="4"/>
        <v>0.23937917730672464</v>
      </c>
      <c r="V16" s="70">
        <f t="shared" si="4"/>
        <v>0.24252421685311595</v>
      </c>
      <c r="W16" s="70">
        <f t="shared" si="4"/>
        <v>0.24685565540651769</v>
      </c>
      <c r="X16" s="71">
        <f t="shared" si="3"/>
        <v>2.7274587448704768</v>
      </c>
      <c r="Y16" s="70">
        <f t="shared" si="4"/>
        <v>2.7274587448704772</v>
      </c>
      <c r="Z16" s="70">
        <f t="shared" si="4"/>
        <v>2.7274587448704772</v>
      </c>
      <c r="AA16" s="72"/>
      <c r="AC16" s="23"/>
    </row>
    <row r="17" spans="1:29" s="22" customFormat="1" ht="45" x14ac:dyDescent="0.15">
      <c r="A17" s="65" t="s">
        <v>34</v>
      </c>
      <c r="B17" s="66" t="s">
        <v>35</v>
      </c>
      <c r="C17" s="53"/>
      <c r="D17" s="67" t="s">
        <v>36</v>
      </c>
      <c r="E17" s="73" t="s">
        <v>37</v>
      </c>
      <c r="F17" s="67" t="s">
        <v>28</v>
      </c>
      <c r="G17" s="70">
        <f>SUM(G18:G19)</f>
        <v>2.1190730000000002</v>
      </c>
      <c r="H17" s="70">
        <f>SUM(H18:H19)</f>
        <v>1.1989630000000004</v>
      </c>
      <c r="I17" s="70">
        <f>SUM(I18:I19)</f>
        <v>1.0743539999999998</v>
      </c>
      <c r="J17" s="70">
        <f t="shared" si="2"/>
        <v>2.2733170000000005</v>
      </c>
      <c r="K17" s="70">
        <f t="shared" ref="K17:W17" si="5">SUM(K18:K19)</f>
        <v>2.2963496339362561</v>
      </c>
      <c r="L17" s="70">
        <f t="shared" si="5"/>
        <v>0.22434063393625603</v>
      </c>
      <c r="M17" s="70">
        <f t="shared" si="5"/>
        <v>0.20608743207025565</v>
      </c>
      <c r="N17" s="70">
        <f t="shared" si="5"/>
        <v>0.23175723655449301</v>
      </c>
      <c r="O17" s="70">
        <f t="shared" si="5"/>
        <v>0.2172831953253454</v>
      </c>
      <c r="P17" s="70">
        <f t="shared" si="5"/>
        <v>0.22566636367412027</v>
      </c>
      <c r="Q17" s="70">
        <f t="shared" si="5"/>
        <v>0.21040776699740041</v>
      </c>
      <c r="R17" s="70">
        <f t="shared" si="5"/>
        <v>0.22709779998708296</v>
      </c>
      <c r="S17" s="70">
        <f t="shared" si="5"/>
        <v>0.23370884564649674</v>
      </c>
      <c r="T17" s="70">
        <f t="shared" si="5"/>
        <v>0.2223504211126682</v>
      </c>
      <c r="U17" s="70">
        <f t="shared" si="5"/>
        <v>0.23937917730672464</v>
      </c>
      <c r="V17" s="70">
        <f t="shared" si="5"/>
        <v>0.24252421685311595</v>
      </c>
      <c r="W17" s="70">
        <f t="shared" si="5"/>
        <v>0.24685565540651769</v>
      </c>
      <c r="X17" s="71">
        <f t="shared" si="3"/>
        <v>2.7274587448704768</v>
      </c>
      <c r="Y17" s="74">
        <f>SUM(Y18:Y19)</f>
        <v>2.7274587448704772</v>
      </c>
      <c r="Z17" s="74">
        <f>SUM(Z18:Z19)</f>
        <v>2.7274587448704772</v>
      </c>
      <c r="AA17" s="72"/>
      <c r="AC17" s="23"/>
    </row>
    <row r="18" spans="1:29" s="22" customFormat="1" ht="11.25" x14ac:dyDescent="0.15">
      <c r="A18" s="65" t="s">
        <v>38</v>
      </c>
      <c r="B18" s="66" t="s">
        <v>39</v>
      </c>
      <c r="C18" s="53"/>
      <c r="D18" s="67" t="s">
        <v>40</v>
      </c>
      <c r="E18" s="75" t="s">
        <v>39</v>
      </c>
      <c r="F18" s="67" t="s">
        <v>28</v>
      </c>
      <c r="G18" s="76">
        <v>2.0890029999999999</v>
      </c>
      <c r="H18" s="76">
        <v>1.1542619999999999</v>
      </c>
      <c r="I18" s="76">
        <v>1.018697</v>
      </c>
      <c r="J18" s="70">
        <f t="shared" si="2"/>
        <v>2.1729589999999996</v>
      </c>
      <c r="K18" s="76">
        <v>2.2858369999999999</v>
      </c>
      <c r="L18" s="76">
        <v>0.21382799999999999</v>
      </c>
      <c r="M18" s="76">
        <v>0.19792300000000002</v>
      </c>
      <c r="N18" s="76">
        <v>0.223917</v>
      </c>
      <c r="O18" s="76">
        <v>0.21351200000000001</v>
      </c>
      <c r="P18" s="76">
        <v>0.213481</v>
      </c>
      <c r="Q18" s="76">
        <v>0.208179</v>
      </c>
      <c r="R18" s="76">
        <v>0.224326</v>
      </c>
      <c r="S18" s="76">
        <v>0.22822100000000001</v>
      </c>
      <c r="T18" s="76">
        <v>0.21732200000000002</v>
      </c>
      <c r="U18" s="76">
        <v>0.23158000000000001</v>
      </c>
      <c r="V18" s="76">
        <v>0.223358</v>
      </c>
      <c r="W18" s="76">
        <v>0.23145099999999999</v>
      </c>
      <c r="X18" s="71">
        <f t="shared" si="3"/>
        <v>2.6270980000000002</v>
      </c>
      <c r="Y18" s="76">
        <f>X18</f>
        <v>2.6270980000000002</v>
      </c>
      <c r="Z18" s="76">
        <f>X18</f>
        <v>2.6270980000000002</v>
      </c>
      <c r="AA18" s="77"/>
      <c r="AC18" s="23"/>
    </row>
    <row r="19" spans="1:29" ht="22.5" x14ac:dyDescent="0.2">
      <c r="A19" s="65" t="s">
        <v>41</v>
      </c>
      <c r="B19" s="66" t="s">
        <v>42</v>
      </c>
      <c r="C19" s="53"/>
      <c r="D19" s="67" t="s">
        <v>43</v>
      </c>
      <c r="E19" s="75" t="s">
        <v>42</v>
      </c>
      <c r="F19" s="67" t="s">
        <v>28</v>
      </c>
      <c r="G19" s="76">
        <v>3.0070000000000041E-2</v>
      </c>
      <c r="H19" s="76">
        <v>4.4701000000000601E-2</v>
      </c>
      <c r="I19" s="76">
        <v>5.5656999999999901E-2</v>
      </c>
      <c r="J19" s="70">
        <f t="shared" si="2"/>
        <v>0.1003580000000005</v>
      </c>
      <c r="K19" s="76">
        <v>1.0512633936256037E-2</v>
      </c>
      <c r="L19" s="76">
        <v>1.0512633936256037E-2</v>
      </c>
      <c r="M19" s="76">
        <v>8.1644320702556287E-3</v>
      </c>
      <c r="N19" s="76">
        <v>7.840236554493004E-3</v>
      </c>
      <c r="O19" s="76">
        <v>3.7711953253453884E-3</v>
      </c>
      <c r="P19" s="76">
        <v>1.2185363674120254E-2</v>
      </c>
      <c r="Q19" s="76">
        <v>2.2287669974004132E-3</v>
      </c>
      <c r="R19" s="76">
        <v>2.7717999870829715E-3</v>
      </c>
      <c r="S19" s="76">
        <v>5.4878456464967371E-3</v>
      </c>
      <c r="T19" s="76">
        <v>5.0284211126681837E-3</v>
      </c>
      <c r="U19" s="76">
        <v>7.7991773067246301E-3</v>
      </c>
      <c r="V19" s="76">
        <v>1.9166216853115942E-2</v>
      </c>
      <c r="W19" s="76">
        <v>1.5404655406517691E-2</v>
      </c>
      <c r="X19" s="71">
        <f t="shared" si="3"/>
        <v>0.10036074487047689</v>
      </c>
      <c r="Y19" s="76">
        <f>X19</f>
        <v>0.10036074487047689</v>
      </c>
      <c r="Z19" s="76">
        <f>X19</f>
        <v>0.10036074487047689</v>
      </c>
      <c r="AA19" s="77"/>
    </row>
    <row r="20" spans="1:29" ht="78.75" hidden="1" x14ac:dyDescent="0.2">
      <c r="A20" s="65" t="s">
        <v>44</v>
      </c>
      <c r="B20" s="66" t="s">
        <v>45</v>
      </c>
      <c r="C20" s="53"/>
      <c r="D20" s="67" t="s">
        <v>46</v>
      </c>
      <c r="E20" s="73" t="s">
        <v>45</v>
      </c>
      <c r="F20" s="67" t="s">
        <v>28</v>
      </c>
      <c r="G20" s="70">
        <f t="shared" ref="G20:Z20" si="6">SUM(G21:G22)</f>
        <v>0</v>
      </c>
      <c r="H20" s="70">
        <f t="shared" si="6"/>
        <v>0</v>
      </c>
      <c r="I20" s="70">
        <f t="shared" si="6"/>
        <v>0</v>
      </c>
      <c r="J20" s="70">
        <f t="shared" si="2"/>
        <v>0</v>
      </c>
      <c r="K20" s="70">
        <f t="shared" si="6"/>
        <v>0</v>
      </c>
      <c r="L20" s="70">
        <f t="shared" si="6"/>
        <v>0</v>
      </c>
      <c r="M20" s="70">
        <f t="shared" si="6"/>
        <v>0</v>
      </c>
      <c r="N20" s="70">
        <f t="shared" si="6"/>
        <v>0</v>
      </c>
      <c r="O20" s="70">
        <f t="shared" si="6"/>
        <v>0</v>
      </c>
      <c r="P20" s="70">
        <f t="shared" si="6"/>
        <v>0</v>
      </c>
      <c r="Q20" s="70">
        <f t="shared" si="6"/>
        <v>0</v>
      </c>
      <c r="R20" s="70">
        <f t="shared" si="6"/>
        <v>0</v>
      </c>
      <c r="S20" s="70">
        <f t="shared" si="6"/>
        <v>0</v>
      </c>
      <c r="T20" s="70">
        <f t="shared" si="6"/>
        <v>0</v>
      </c>
      <c r="U20" s="70">
        <f t="shared" si="6"/>
        <v>0</v>
      </c>
      <c r="V20" s="70">
        <f t="shared" si="6"/>
        <v>0</v>
      </c>
      <c r="W20" s="70">
        <f t="shared" si="6"/>
        <v>0</v>
      </c>
      <c r="X20" s="71">
        <f t="shared" si="3"/>
        <v>0</v>
      </c>
      <c r="Y20" s="70">
        <f t="shared" si="6"/>
        <v>0</v>
      </c>
      <c r="Z20" s="70">
        <f t="shared" si="6"/>
        <v>0</v>
      </c>
      <c r="AA20" s="72"/>
      <c r="AC20" s="23" t="s">
        <v>17</v>
      </c>
    </row>
    <row r="21" spans="1:29" hidden="1" x14ac:dyDescent="0.2">
      <c r="A21" s="65" t="s">
        <v>47</v>
      </c>
      <c r="B21" s="66" t="s">
        <v>39</v>
      </c>
      <c r="C21" s="53"/>
      <c r="D21" s="67" t="s">
        <v>48</v>
      </c>
      <c r="E21" s="75" t="s">
        <v>39</v>
      </c>
      <c r="F21" s="67" t="s">
        <v>28</v>
      </c>
      <c r="G21" s="80"/>
      <c r="H21" s="80"/>
      <c r="I21" s="80"/>
      <c r="J21" s="70">
        <f t="shared" si="2"/>
        <v>0</v>
      </c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71">
        <f t="shared" si="3"/>
        <v>0</v>
      </c>
      <c r="Y21" s="80"/>
      <c r="Z21" s="80"/>
      <c r="AA21" s="72"/>
      <c r="AC21" s="23"/>
    </row>
    <row r="22" spans="1:29" ht="22.5" hidden="1" x14ac:dyDescent="0.2">
      <c r="A22" s="65" t="s">
        <v>49</v>
      </c>
      <c r="B22" s="66" t="s">
        <v>42</v>
      </c>
      <c r="C22" s="53"/>
      <c r="D22" s="67" t="s">
        <v>50</v>
      </c>
      <c r="E22" s="75" t="s">
        <v>42</v>
      </c>
      <c r="F22" s="67" t="s">
        <v>28</v>
      </c>
      <c r="G22" s="80"/>
      <c r="H22" s="80"/>
      <c r="I22" s="80"/>
      <c r="J22" s="70">
        <f t="shared" si="2"/>
        <v>0</v>
      </c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71">
        <f t="shared" si="3"/>
        <v>0</v>
      </c>
      <c r="Y22" s="80"/>
      <c r="Z22" s="80"/>
      <c r="AA22" s="72"/>
    </row>
    <row r="23" spans="1:29" ht="45" x14ac:dyDescent="0.2">
      <c r="A23" s="65" t="s">
        <v>51</v>
      </c>
      <c r="B23" s="66" t="s">
        <v>52</v>
      </c>
      <c r="C23" s="53"/>
      <c r="D23" s="67">
        <v>3</v>
      </c>
      <c r="E23" s="81" t="s">
        <v>53</v>
      </c>
      <c r="F23" s="82" t="s">
        <v>54</v>
      </c>
      <c r="G23" s="70">
        <f>IF((G14-G15)=0,0,G17/(G14-G15)*100)</f>
        <v>4.3400005955258179</v>
      </c>
      <c r="H23" s="70">
        <f>IF((H14-H15)=0,0,H17/(H14-H15)*100)</f>
        <v>4.3399958488233263</v>
      </c>
      <c r="I23" s="70">
        <f>IF((I14-I15)=0,0,I17/(I14-I15)*100)</f>
        <v>4.3399974509906487</v>
      </c>
      <c r="J23" s="70">
        <f>IF((J14-J15)=0,0,J17/(J14-J15)*100)</f>
        <v>4.3399966059964514</v>
      </c>
      <c r="K23" s="70">
        <f t="shared" ref="K23:Z23" si="7">IF((K14-K15)=0,0,K17/(K14-K15)*100)</f>
        <v>4.2173922960399146</v>
      </c>
      <c r="L23" s="70">
        <f t="shared" si="7"/>
        <v>4.34</v>
      </c>
      <c r="M23" s="70">
        <f t="shared" si="7"/>
        <v>4.34</v>
      </c>
      <c r="N23" s="70">
        <f t="shared" si="7"/>
        <v>4.34</v>
      </c>
      <c r="O23" s="70">
        <f t="shared" si="7"/>
        <v>4.3400000000000007</v>
      </c>
      <c r="P23" s="70">
        <f t="shared" si="7"/>
        <v>4.34</v>
      </c>
      <c r="Q23" s="70">
        <f t="shared" si="7"/>
        <v>4.3400000000000007</v>
      </c>
      <c r="R23" s="70">
        <f t="shared" si="7"/>
        <v>4.34</v>
      </c>
      <c r="S23" s="70">
        <f t="shared" si="7"/>
        <v>4.34</v>
      </c>
      <c r="T23" s="70">
        <f t="shared" si="7"/>
        <v>4.34</v>
      </c>
      <c r="U23" s="70">
        <f t="shared" si="7"/>
        <v>4.34</v>
      </c>
      <c r="V23" s="70">
        <f t="shared" si="7"/>
        <v>4.34</v>
      </c>
      <c r="W23" s="70">
        <f t="shared" si="7"/>
        <v>4.34</v>
      </c>
      <c r="X23" s="70">
        <f t="shared" si="7"/>
        <v>4.34</v>
      </c>
      <c r="Y23" s="70">
        <f t="shared" si="7"/>
        <v>4.34</v>
      </c>
      <c r="Z23" s="70">
        <f t="shared" si="7"/>
        <v>4.34</v>
      </c>
      <c r="AA23" s="83"/>
    </row>
    <row r="24" spans="1:29" ht="45" x14ac:dyDescent="0.2">
      <c r="A24" s="65" t="s">
        <v>55</v>
      </c>
      <c r="B24" s="66" t="s">
        <v>56</v>
      </c>
      <c r="C24" s="53"/>
      <c r="D24" s="67">
        <v>4</v>
      </c>
      <c r="E24" s="81" t="s">
        <v>57</v>
      </c>
      <c r="F24" s="82" t="s">
        <v>28</v>
      </c>
      <c r="G24" s="76"/>
      <c r="H24" s="76"/>
      <c r="I24" s="76"/>
      <c r="J24" s="70">
        <f>SUM(H24:I24)</f>
        <v>0</v>
      </c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1">
        <f t="shared" ref="X24:X30" si="8">SUM(L24:W24)</f>
        <v>0</v>
      </c>
      <c r="Y24" s="76"/>
      <c r="Z24" s="76"/>
      <c r="AA24" s="83"/>
    </row>
    <row r="25" spans="1:29" ht="22.5" x14ac:dyDescent="0.2">
      <c r="A25" s="65" t="s">
        <v>58</v>
      </c>
      <c r="B25" s="66" t="s">
        <v>59</v>
      </c>
      <c r="C25" s="53"/>
      <c r="D25" s="67">
        <v>5</v>
      </c>
      <c r="E25" s="81" t="s">
        <v>60</v>
      </c>
      <c r="F25" s="67" t="s">
        <v>28</v>
      </c>
      <c r="G25" s="70">
        <f>G14-G16</f>
        <v>46.707487120396976</v>
      </c>
      <c r="H25" s="70">
        <f t="shared" ref="H25:Z25" si="9">H14-H16</f>
        <v>26.426939000000004</v>
      </c>
      <c r="I25" s="70">
        <f t="shared" si="9"/>
        <v>23.680361000000001</v>
      </c>
      <c r="J25" s="70">
        <f>J14-J16</f>
        <v>50.107300000000002</v>
      </c>
      <c r="K25" s="70">
        <f t="shared" si="9"/>
        <v>52.15316496522739</v>
      </c>
      <c r="L25" s="70">
        <f t="shared" si="9"/>
        <v>4.944798396853054</v>
      </c>
      <c r="M25" s="70">
        <f t="shared" si="9"/>
        <v>4.5424709105623631</v>
      </c>
      <c r="N25" s="70">
        <f t="shared" si="9"/>
        <v>5.1082712554845164</v>
      </c>
      <c r="O25" s="70">
        <f t="shared" si="9"/>
        <v>4.7892420425858377</v>
      </c>
      <c r="P25" s="70">
        <f t="shared" si="9"/>
        <v>4.974019435268743</v>
      </c>
      <c r="Q25" s="70">
        <f t="shared" si="9"/>
        <v>4.6376974633574468</v>
      </c>
      <c r="R25" s="70">
        <f t="shared" si="9"/>
        <v>5.0055704024802656</v>
      </c>
      <c r="S25" s="70">
        <f t="shared" si="9"/>
        <v>5.1512875978211712</v>
      </c>
      <c r="T25" s="70">
        <f t="shared" si="9"/>
        <v>4.9009311713451247</v>
      </c>
      <c r="U25" s="70">
        <f t="shared" si="9"/>
        <v>5.2762700693919999</v>
      </c>
      <c r="V25" s="70">
        <f t="shared" si="9"/>
        <v>5.3455913788407994</v>
      </c>
      <c r="W25" s="70">
        <f t="shared" si="9"/>
        <v>5.4410626719325998</v>
      </c>
      <c r="X25" s="71">
        <f t="shared" si="8"/>
        <v>60.117212795923926</v>
      </c>
      <c r="Y25" s="70">
        <f t="shared" si="9"/>
        <v>60.117212795923926</v>
      </c>
      <c r="Z25" s="70">
        <f t="shared" si="9"/>
        <v>60.117212795923926</v>
      </c>
      <c r="AA25" s="72"/>
      <c r="AC25" s="79" t="s">
        <v>17</v>
      </c>
    </row>
    <row r="26" spans="1:29" x14ac:dyDescent="0.2">
      <c r="A26" s="65" t="s">
        <v>61</v>
      </c>
      <c r="B26" s="66" t="s">
        <v>62</v>
      </c>
      <c r="C26" s="53"/>
      <c r="D26" s="67" t="s">
        <v>63</v>
      </c>
      <c r="E26" s="84" t="s">
        <v>62</v>
      </c>
      <c r="F26" s="67" t="s">
        <v>28</v>
      </c>
      <c r="G26" s="76">
        <v>46.044736120396983</v>
      </c>
      <c r="H26" s="76">
        <v>25.441636000000003</v>
      </c>
      <c r="I26" s="76">
        <v>22.453571</v>
      </c>
      <c r="J26" s="70">
        <f>SUM(H26:I26)</f>
        <v>47.895206999999999</v>
      </c>
      <c r="K26" s="76">
        <v>50.383209665559946</v>
      </c>
      <c r="L26" s="76">
        <v>4.7130943968530534</v>
      </c>
      <c r="M26" s="76">
        <v>4.3625089105623616</v>
      </c>
      <c r="N26" s="76">
        <v>4.9354672554845163</v>
      </c>
      <c r="O26" s="76">
        <v>4.7061280425858376</v>
      </c>
      <c r="P26" s="76">
        <v>4.7054274352687431</v>
      </c>
      <c r="Q26" s="76">
        <v>4.5885704633574482</v>
      </c>
      <c r="R26" s="76">
        <v>4.9444854024802662</v>
      </c>
      <c r="S26" s="76">
        <v>5.0303375978211706</v>
      </c>
      <c r="T26" s="76">
        <v>4.7901021713451248</v>
      </c>
      <c r="U26" s="76">
        <v>5.1043540693919995</v>
      </c>
      <c r="V26" s="76">
        <v>4.9231333788408005</v>
      </c>
      <c r="W26" s="76">
        <v>5.1015106719325995</v>
      </c>
      <c r="X26" s="71">
        <f t="shared" si="8"/>
        <v>57.90511979592393</v>
      </c>
      <c r="Y26" s="76">
        <f>X26</f>
        <v>57.90511979592393</v>
      </c>
      <c r="Z26" s="76">
        <f>X26</f>
        <v>57.90511979592393</v>
      </c>
      <c r="AA26" s="77"/>
    </row>
    <row r="27" spans="1:29" ht="22.5" x14ac:dyDescent="0.2">
      <c r="A27" s="65" t="s">
        <v>64</v>
      </c>
      <c r="B27" s="66" t="s">
        <v>65</v>
      </c>
      <c r="C27" s="53"/>
      <c r="D27" s="67" t="s">
        <v>66</v>
      </c>
      <c r="E27" s="84" t="s">
        <v>65</v>
      </c>
      <c r="F27" s="67" t="s">
        <v>28</v>
      </c>
      <c r="G27" s="76">
        <v>0.66275100000000009</v>
      </c>
      <c r="H27" s="76">
        <v>0.98530300000000004</v>
      </c>
      <c r="I27" s="76">
        <v>1.22679</v>
      </c>
      <c r="J27" s="70">
        <f>SUM(H27:I27)</f>
        <v>2.2120930000000003</v>
      </c>
      <c r="K27" s="76">
        <v>1.7031959999999999</v>
      </c>
      <c r="L27" s="76">
        <v>0.23170400000000002</v>
      </c>
      <c r="M27" s="76">
        <v>0.17996199999999998</v>
      </c>
      <c r="N27" s="76">
        <v>0.17280400000000001</v>
      </c>
      <c r="O27" s="76">
        <v>8.3114000000000007E-2</v>
      </c>
      <c r="P27" s="76">
        <v>0.268592</v>
      </c>
      <c r="Q27" s="76">
        <v>4.9127000000000004E-2</v>
      </c>
      <c r="R27" s="76">
        <v>6.1085E-2</v>
      </c>
      <c r="S27" s="76">
        <v>0.12094999999999999</v>
      </c>
      <c r="T27" s="76">
        <v>0.110829</v>
      </c>
      <c r="U27" s="76">
        <v>0.17191599999999999</v>
      </c>
      <c r="V27" s="76">
        <v>0.42245799999999994</v>
      </c>
      <c r="W27" s="76">
        <v>0.33955200000000002</v>
      </c>
      <c r="X27" s="71">
        <f t="shared" si="8"/>
        <v>2.2120929999999999</v>
      </c>
      <c r="Y27" s="76">
        <f>X27</f>
        <v>2.2120929999999999</v>
      </c>
      <c r="Z27" s="76">
        <f>X27</f>
        <v>2.2120929999999999</v>
      </c>
      <c r="AA27" s="77"/>
    </row>
    <row r="28" spans="1:29" ht="67.5" hidden="1" x14ac:dyDescent="0.2">
      <c r="A28" s="65" t="s">
        <v>67</v>
      </c>
      <c r="B28" s="66" t="s">
        <v>68</v>
      </c>
      <c r="C28" s="53"/>
      <c r="D28" s="67">
        <v>6</v>
      </c>
      <c r="E28" s="85" t="s">
        <v>68</v>
      </c>
      <c r="F28" s="67" t="s">
        <v>28</v>
      </c>
      <c r="G28" s="70">
        <f>G15-G20</f>
        <v>0</v>
      </c>
      <c r="H28" s="70">
        <f t="shared" ref="H28:Z28" si="10">H15-H20</f>
        <v>0</v>
      </c>
      <c r="I28" s="70">
        <f t="shared" si="10"/>
        <v>0</v>
      </c>
      <c r="J28" s="70">
        <f>J15-J20</f>
        <v>0</v>
      </c>
      <c r="K28" s="70">
        <f t="shared" si="10"/>
        <v>0</v>
      </c>
      <c r="L28" s="70">
        <f t="shared" si="10"/>
        <v>0</v>
      </c>
      <c r="M28" s="70">
        <f t="shared" si="10"/>
        <v>0</v>
      </c>
      <c r="N28" s="70">
        <f t="shared" si="10"/>
        <v>0</v>
      </c>
      <c r="O28" s="70">
        <f t="shared" si="10"/>
        <v>0</v>
      </c>
      <c r="P28" s="70">
        <f t="shared" si="10"/>
        <v>0</v>
      </c>
      <c r="Q28" s="70">
        <f t="shared" si="10"/>
        <v>0</v>
      </c>
      <c r="R28" s="70">
        <f t="shared" si="10"/>
        <v>0</v>
      </c>
      <c r="S28" s="70">
        <f t="shared" si="10"/>
        <v>0</v>
      </c>
      <c r="T28" s="70">
        <f t="shared" si="10"/>
        <v>0</v>
      </c>
      <c r="U28" s="70">
        <f t="shared" si="10"/>
        <v>0</v>
      </c>
      <c r="V28" s="70">
        <f t="shared" si="10"/>
        <v>0</v>
      </c>
      <c r="W28" s="70">
        <f t="shared" si="10"/>
        <v>0</v>
      </c>
      <c r="X28" s="71">
        <f t="shared" si="8"/>
        <v>0</v>
      </c>
      <c r="Y28" s="70">
        <f t="shared" si="10"/>
        <v>0</v>
      </c>
      <c r="Z28" s="70">
        <f t="shared" si="10"/>
        <v>0</v>
      </c>
      <c r="AA28" s="72"/>
      <c r="AC28" s="79" t="s">
        <v>17</v>
      </c>
    </row>
    <row r="29" spans="1:29" hidden="1" x14ac:dyDescent="0.2">
      <c r="A29" s="65" t="s">
        <v>69</v>
      </c>
      <c r="B29" s="66" t="s">
        <v>62</v>
      </c>
      <c r="C29" s="53"/>
      <c r="D29" s="67" t="s">
        <v>70</v>
      </c>
      <c r="E29" s="84" t="s">
        <v>62</v>
      </c>
      <c r="F29" s="67" t="s">
        <v>28</v>
      </c>
      <c r="G29" s="80"/>
      <c r="H29" s="80"/>
      <c r="I29" s="80"/>
      <c r="J29" s="70">
        <f>SUM(H29:I29)</f>
        <v>0</v>
      </c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71">
        <f t="shared" si="8"/>
        <v>0</v>
      </c>
      <c r="Y29" s="80"/>
      <c r="Z29" s="80"/>
      <c r="AA29" s="72"/>
    </row>
    <row r="30" spans="1:29" ht="22.5" hidden="1" x14ac:dyDescent="0.2">
      <c r="A30" s="65" t="s">
        <v>71</v>
      </c>
      <c r="B30" s="66" t="s">
        <v>65</v>
      </c>
      <c r="C30" s="53"/>
      <c r="D30" s="67" t="s">
        <v>72</v>
      </c>
      <c r="E30" s="84" t="s">
        <v>65</v>
      </c>
      <c r="F30" s="67" t="s">
        <v>28</v>
      </c>
      <c r="G30" s="80"/>
      <c r="H30" s="80"/>
      <c r="I30" s="80"/>
      <c r="J30" s="70">
        <f>SUM(H30:I30)</f>
        <v>0</v>
      </c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71">
        <f t="shared" si="8"/>
        <v>0</v>
      </c>
      <c r="Y30" s="80"/>
      <c r="Z30" s="80"/>
      <c r="AA30" s="72"/>
    </row>
    <row r="31" spans="1:29" x14ac:dyDescent="0.2">
      <c r="A31" s="65"/>
      <c r="B31" s="66"/>
      <c r="C31" s="53"/>
      <c r="D31" s="60"/>
      <c r="E31" s="61" t="s">
        <v>73</v>
      </c>
      <c r="F31" s="86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8"/>
      <c r="Z31" s="88"/>
      <c r="AA31" s="89"/>
    </row>
    <row r="32" spans="1:29" ht="11.25" customHeight="1" x14ac:dyDescent="0.2">
      <c r="A32" s="65" t="s">
        <v>74</v>
      </c>
      <c r="B32" s="66" t="s">
        <v>26</v>
      </c>
      <c r="C32" s="53"/>
      <c r="D32" s="67">
        <v>7</v>
      </c>
      <c r="E32" s="68" t="s">
        <v>27</v>
      </c>
      <c r="F32" s="67" t="s">
        <v>75</v>
      </c>
      <c r="G32" s="69">
        <v>5.6941693876347736</v>
      </c>
      <c r="H32" s="69">
        <v>6.3874999999999993</v>
      </c>
      <c r="I32" s="69">
        <v>5.7104999999999997</v>
      </c>
      <c r="J32" s="70">
        <f t="shared" ref="J32:J40" si="11">SUM(H32:I32)/2</f>
        <v>6.0489999999999995</v>
      </c>
      <c r="K32" s="69">
        <v>6.3375918116219871</v>
      </c>
      <c r="L32" s="69">
        <v>7.0834000000000001</v>
      </c>
      <c r="M32" s="69">
        <v>7.2048156319277847</v>
      </c>
      <c r="N32" s="69">
        <v>7.3189374691196472</v>
      </c>
      <c r="O32" s="69">
        <v>7.0929187111477301</v>
      </c>
      <c r="P32" s="69">
        <v>7.1237814067214487</v>
      </c>
      <c r="Q32" s="69">
        <v>6.8694079979555669</v>
      </c>
      <c r="R32" s="69">
        <v>7.1749460589207068</v>
      </c>
      <c r="S32" s="69">
        <v>7.3821574580606359</v>
      </c>
      <c r="T32" s="69">
        <v>7.2576227201603247</v>
      </c>
      <c r="U32" s="69">
        <v>7.5598749470484963</v>
      </c>
      <c r="V32" s="69">
        <v>7.9071770675181421</v>
      </c>
      <c r="W32" s="69">
        <v>7.7912923852487923</v>
      </c>
      <c r="X32" s="71">
        <f>SUM(L32:W32)/12</f>
        <v>7.3138609878191074</v>
      </c>
      <c r="Y32" s="69">
        <f>X32</f>
        <v>7.3138609878191074</v>
      </c>
      <c r="Z32" s="69">
        <f>X32</f>
        <v>7.3138609878191074</v>
      </c>
      <c r="AA32" s="72"/>
    </row>
    <row r="33" spans="1:29" ht="67.5" hidden="1" x14ac:dyDescent="0.2">
      <c r="A33" s="65" t="s">
        <v>76</v>
      </c>
      <c r="B33" s="66" t="s">
        <v>30</v>
      </c>
      <c r="C33" s="53"/>
      <c r="D33" s="67" t="s">
        <v>77</v>
      </c>
      <c r="E33" s="73" t="s">
        <v>30</v>
      </c>
      <c r="F33" s="67" t="s">
        <v>75</v>
      </c>
      <c r="G33" s="69"/>
      <c r="H33" s="69"/>
      <c r="I33" s="69"/>
      <c r="J33" s="70">
        <f t="shared" si="11"/>
        <v>0</v>
      </c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1">
        <f t="shared" ref="X33:X40" si="12">SUM(L33:W33)/12</f>
        <v>0</v>
      </c>
      <c r="Y33" s="69"/>
      <c r="Z33" s="69"/>
      <c r="AA33" s="72"/>
      <c r="AC33" s="79" t="s">
        <v>17</v>
      </c>
    </row>
    <row r="34" spans="1:29" ht="22.5" x14ac:dyDescent="0.2">
      <c r="A34" s="65" t="s">
        <v>78</v>
      </c>
      <c r="B34" s="66" t="s">
        <v>79</v>
      </c>
      <c r="C34" s="53"/>
      <c r="D34" s="67">
        <v>8</v>
      </c>
      <c r="E34" s="68" t="s">
        <v>33</v>
      </c>
      <c r="F34" s="67" t="s">
        <v>75</v>
      </c>
      <c r="G34" s="70">
        <f>G35+G38</f>
        <v>0.24713333333333329</v>
      </c>
      <c r="H34" s="70">
        <f t="shared" ref="H34:Z34" si="13">H35+H38</f>
        <v>0.27700000000000002</v>
      </c>
      <c r="I34" s="70">
        <f t="shared" si="13"/>
        <v>0.248</v>
      </c>
      <c r="J34" s="70">
        <f t="shared" si="11"/>
        <v>0.26250000000000001</v>
      </c>
      <c r="K34" s="70">
        <f t="shared" si="13"/>
        <v>0.27505833333333335</v>
      </c>
      <c r="L34" s="70">
        <f t="shared" si="13"/>
        <v>0.30740000000000001</v>
      </c>
      <c r="M34" s="70">
        <f t="shared" si="13"/>
        <v>0.31269999999999998</v>
      </c>
      <c r="N34" s="70">
        <f t="shared" si="13"/>
        <v>0.31759999999999999</v>
      </c>
      <c r="O34" s="70">
        <f t="shared" si="13"/>
        <v>0.30780000000000002</v>
      </c>
      <c r="P34" s="70">
        <f t="shared" si="13"/>
        <v>0.30919999999999997</v>
      </c>
      <c r="Q34" s="70">
        <f t="shared" si="13"/>
        <v>0.29809999999999998</v>
      </c>
      <c r="R34" s="70">
        <f t="shared" si="13"/>
        <v>0.31140000000000001</v>
      </c>
      <c r="S34" s="70">
        <f t="shared" si="13"/>
        <v>0.32040000000000002</v>
      </c>
      <c r="T34" s="70">
        <f t="shared" si="13"/>
        <v>0.315</v>
      </c>
      <c r="U34" s="70">
        <f t="shared" si="13"/>
        <v>0.3281</v>
      </c>
      <c r="V34" s="70">
        <f t="shared" si="13"/>
        <v>0.34320000000000001</v>
      </c>
      <c r="W34" s="70">
        <f t="shared" si="13"/>
        <v>0.33810000000000001</v>
      </c>
      <c r="X34" s="71">
        <f t="shared" si="12"/>
        <v>0.31741666666666668</v>
      </c>
      <c r="Y34" s="70">
        <f t="shared" si="13"/>
        <v>0.31741666666666668</v>
      </c>
      <c r="Z34" s="70">
        <f t="shared" si="13"/>
        <v>0.31741666666666668</v>
      </c>
      <c r="AA34" s="72"/>
    </row>
    <row r="35" spans="1:29" ht="45" x14ac:dyDescent="0.2">
      <c r="A35" s="65" t="s">
        <v>80</v>
      </c>
      <c r="B35" s="66" t="s">
        <v>81</v>
      </c>
      <c r="C35" s="53"/>
      <c r="D35" s="67" t="s">
        <v>82</v>
      </c>
      <c r="E35" s="73" t="s">
        <v>37</v>
      </c>
      <c r="F35" s="67" t="s">
        <v>75</v>
      </c>
      <c r="G35" s="70">
        <f t="shared" ref="G35:Z35" si="14">SUM(G36:G37)</f>
        <v>0.24713333333333329</v>
      </c>
      <c r="H35" s="70">
        <f t="shared" si="14"/>
        <v>0.27700000000000002</v>
      </c>
      <c r="I35" s="70">
        <f t="shared" si="14"/>
        <v>0.248</v>
      </c>
      <c r="J35" s="70">
        <f t="shared" si="11"/>
        <v>0.26250000000000001</v>
      </c>
      <c r="K35" s="70">
        <f t="shared" si="14"/>
        <v>0.27505833333333335</v>
      </c>
      <c r="L35" s="70">
        <f t="shared" si="14"/>
        <v>0.30740000000000001</v>
      </c>
      <c r="M35" s="70">
        <f t="shared" si="14"/>
        <v>0.31269999999999998</v>
      </c>
      <c r="N35" s="70">
        <f t="shared" si="14"/>
        <v>0.31759999999999999</v>
      </c>
      <c r="O35" s="70">
        <f t="shared" si="14"/>
        <v>0.30780000000000002</v>
      </c>
      <c r="P35" s="70">
        <f t="shared" si="14"/>
        <v>0.30919999999999997</v>
      </c>
      <c r="Q35" s="70">
        <f t="shared" si="14"/>
        <v>0.29809999999999998</v>
      </c>
      <c r="R35" s="70">
        <f t="shared" si="14"/>
        <v>0.31140000000000001</v>
      </c>
      <c r="S35" s="70">
        <f t="shared" si="14"/>
        <v>0.32040000000000002</v>
      </c>
      <c r="T35" s="70">
        <f t="shared" si="14"/>
        <v>0.315</v>
      </c>
      <c r="U35" s="70">
        <f t="shared" si="14"/>
        <v>0.3281</v>
      </c>
      <c r="V35" s="70">
        <f t="shared" si="14"/>
        <v>0.34320000000000001</v>
      </c>
      <c r="W35" s="70">
        <f t="shared" si="14"/>
        <v>0.33810000000000001</v>
      </c>
      <c r="X35" s="71">
        <f t="shared" si="12"/>
        <v>0.31741666666666668</v>
      </c>
      <c r="Y35" s="70">
        <f t="shared" si="14"/>
        <v>0.31741666666666668</v>
      </c>
      <c r="Z35" s="70">
        <f t="shared" si="14"/>
        <v>0.31741666666666668</v>
      </c>
      <c r="AA35" s="83"/>
    </row>
    <row r="36" spans="1:29" x14ac:dyDescent="0.2">
      <c r="A36" s="65" t="s">
        <v>83</v>
      </c>
      <c r="B36" s="66" t="s">
        <v>39</v>
      </c>
      <c r="C36" s="53"/>
      <c r="D36" s="67" t="s">
        <v>84</v>
      </c>
      <c r="E36" s="75" t="s">
        <v>39</v>
      </c>
      <c r="F36" s="67" t="s">
        <v>75</v>
      </c>
      <c r="G36" s="76">
        <v>0.24347499999999997</v>
      </c>
      <c r="H36" s="76">
        <v>0.26700000000000002</v>
      </c>
      <c r="I36" s="76">
        <v>0.23500000000000001</v>
      </c>
      <c r="J36" s="70">
        <f t="shared" si="11"/>
        <v>0.251</v>
      </c>
      <c r="K36" s="76">
        <v>0.2662205686094482</v>
      </c>
      <c r="L36" s="76">
        <v>0.29326921717124727</v>
      </c>
      <c r="M36" s="76">
        <v>0.3005386500024384</v>
      </c>
      <c r="N36" s="76">
        <v>0.30710622290033385</v>
      </c>
      <c r="O36" s="76">
        <v>0.3025969316763425</v>
      </c>
      <c r="P36" s="76">
        <v>0.29279214549973265</v>
      </c>
      <c r="Q36" s="76">
        <v>0.29503815672421363</v>
      </c>
      <c r="R36" s="76">
        <v>0.30766737120059795</v>
      </c>
      <c r="S36" s="76">
        <v>0.31300946792093343</v>
      </c>
      <c r="T36" s="76">
        <v>0.30799634144012622</v>
      </c>
      <c r="U36" s="76">
        <v>0.3176150944685045</v>
      </c>
      <c r="V36" s="76">
        <v>0.31655004734041697</v>
      </c>
      <c r="W36" s="76">
        <v>0.31743816592075852</v>
      </c>
      <c r="X36" s="71">
        <f t="shared" si="12"/>
        <v>0.30596815102213715</v>
      </c>
      <c r="Y36" s="76">
        <f>X36</f>
        <v>0.30596815102213715</v>
      </c>
      <c r="Z36" s="76">
        <f>X36</f>
        <v>0.30596815102213715</v>
      </c>
      <c r="AA36" s="72"/>
    </row>
    <row r="37" spans="1:29" ht="22.5" x14ac:dyDescent="0.2">
      <c r="A37" s="65" t="s">
        <v>85</v>
      </c>
      <c r="B37" s="66" t="s">
        <v>42</v>
      </c>
      <c r="C37" s="53"/>
      <c r="D37" s="67" t="s">
        <v>86</v>
      </c>
      <c r="E37" s="75" t="s">
        <v>42</v>
      </c>
      <c r="F37" s="67" t="s">
        <v>75</v>
      </c>
      <c r="G37" s="76">
        <v>3.6583333333333307E-3</v>
      </c>
      <c r="H37" s="76">
        <v>9.9999999999999811E-3</v>
      </c>
      <c r="I37" s="76">
        <v>1.2999999999999991E-2</v>
      </c>
      <c r="J37" s="70">
        <f t="shared" si="11"/>
        <v>1.1499999999999986E-2</v>
      </c>
      <c r="K37" s="76">
        <v>8.8377647238851442E-3</v>
      </c>
      <c r="L37" s="76">
        <v>1.4130782828752741E-2</v>
      </c>
      <c r="M37" s="76">
        <v>1.2161349997561577E-2</v>
      </c>
      <c r="N37" s="76">
        <v>1.0493777099666146E-2</v>
      </c>
      <c r="O37" s="76">
        <v>5.2030683236575226E-3</v>
      </c>
      <c r="P37" s="76">
        <v>1.6407854500267327E-2</v>
      </c>
      <c r="Q37" s="76">
        <v>3.0618432757863467E-3</v>
      </c>
      <c r="R37" s="76">
        <v>3.7326287994020602E-3</v>
      </c>
      <c r="S37" s="76">
        <v>7.3905320790665918E-3</v>
      </c>
      <c r="T37" s="76">
        <v>7.0036585598737822E-3</v>
      </c>
      <c r="U37" s="76">
        <v>1.0484905531495503E-2</v>
      </c>
      <c r="V37" s="76">
        <v>2.6649952659583032E-2</v>
      </c>
      <c r="W37" s="76">
        <v>2.0661834079241492E-2</v>
      </c>
      <c r="X37" s="71">
        <f t="shared" si="12"/>
        <v>1.1448515644529511E-2</v>
      </c>
      <c r="Y37" s="76">
        <f>X37</f>
        <v>1.1448515644529511E-2</v>
      </c>
      <c r="Z37" s="76">
        <f>X37</f>
        <v>1.1448515644529511E-2</v>
      </c>
      <c r="AA37" s="72"/>
    </row>
    <row r="38" spans="1:29" ht="78.75" hidden="1" x14ac:dyDescent="0.2">
      <c r="A38" s="65" t="s">
        <v>87</v>
      </c>
      <c r="B38" s="66" t="s">
        <v>45</v>
      </c>
      <c r="C38" s="53"/>
      <c r="D38" s="67" t="s">
        <v>88</v>
      </c>
      <c r="E38" s="73" t="s">
        <v>45</v>
      </c>
      <c r="F38" s="67" t="s">
        <v>75</v>
      </c>
      <c r="G38" s="70">
        <f>SUM(G39:G40)</f>
        <v>0</v>
      </c>
      <c r="H38" s="70">
        <f t="shared" ref="H38:Z38" si="15">SUM(H39:H40)</f>
        <v>0</v>
      </c>
      <c r="I38" s="70">
        <f>SUM(I39:I40)</f>
        <v>0</v>
      </c>
      <c r="J38" s="70">
        <f t="shared" si="11"/>
        <v>0</v>
      </c>
      <c r="K38" s="70">
        <f t="shared" si="15"/>
        <v>0</v>
      </c>
      <c r="L38" s="70">
        <f t="shared" si="15"/>
        <v>0</v>
      </c>
      <c r="M38" s="70">
        <f t="shared" si="15"/>
        <v>0</v>
      </c>
      <c r="N38" s="70">
        <f t="shared" si="15"/>
        <v>0</v>
      </c>
      <c r="O38" s="70">
        <f t="shared" si="15"/>
        <v>0</v>
      </c>
      <c r="P38" s="70">
        <f t="shared" si="15"/>
        <v>0</v>
      </c>
      <c r="Q38" s="70">
        <f t="shared" si="15"/>
        <v>0</v>
      </c>
      <c r="R38" s="70">
        <f t="shared" si="15"/>
        <v>0</v>
      </c>
      <c r="S38" s="70">
        <f t="shared" si="15"/>
        <v>0</v>
      </c>
      <c r="T38" s="70">
        <f t="shared" si="15"/>
        <v>0</v>
      </c>
      <c r="U38" s="70">
        <f t="shared" si="15"/>
        <v>0</v>
      </c>
      <c r="V38" s="70">
        <f t="shared" si="15"/>
        <v>0</v>
      </c>
      <c r="W38" s="70">
        <f t="shared" si="15"/>
        <v>0</v>
      </c>
      <c r="X38" s="71">
        <f t="shared" si="12"/>
        <v>0</v>
      </c>
      <c r="Y38" s="70">
        <f t="shared" si="15"/>
        <v>0</v>
      </c>
      <c r="Z38" s="70">
        <f t="shared" si="15"/>
        <v>0</v>
      </c>
      <c r="AA38" s="72"/>
      <c r="AC38" s="79" t="s">
        <v>17</v>
      </c>
    </row>
    <row r="39" spans="1:29" hidden="1" x14ac:dyDescent="0.2">
      <c r="A39" s="65" t="s">
        <v>89</v>
      </c>
      <c r="B39" s="66" t="s">
        <v>39</v>
      </c>
      <c r="C39" s="53"/>
      <c r="D39" s="67" t="s">
        <v>90</v>
      </c>
      <c r="E39" s="75" t="s">
        <v>39</v>
      </c>
      <c r="F39" s="67" t="s">
        <v>75</v>
      </c>
      <c r="G39" s="80"/>
      <c r="H39" s="80"/>
      <c r="I39" s="80"/>
      <c r="J39" s="70">
        <f t="shared" si="11"/>
        <v>0</v>
      </c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71">
        <f t="shared" si="12"/>
        <v>0</v>
      </c>
      <c r="Y39" s="80"/>
      <c r="Z39" s="80"/>
      <c r="AA39" s="77"/>
    </row>
    <row r="40" spans="1:29" ht="22.5" hidden="1" x14ac:dyDescent="0.2">
      <c r="A40" s="65" t="s">
        <v>91</v>
      </c>
      <c r="B40" s="66" t="s">
        <v>42</v>
      </c>
      <c r="C40" s="53"/>
      <c r="D40" s="67" t="s">
        <v>92</v>
      </c>
      <c r="E40" s="75" t="s">
        <v>42</v>
      </c>
      <c r="F40" s="67" t="s">
        <v>75</v>
      </c>
      <c r="G40" s="80"/>
      <c r="H40" s="80"/>
      <c r="I40" s="80"/>
      <c r="J40" s="70">
        <f t="shared" si="11"/>
        <v>0</v>
      </c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71">
        <f t="shared" si="12"/>
        <v>0</v>
      </c>
      <c r="Y40" s="80"/>
      <c r="Z40" s="80"/>
      <c r="AA40" s="77"/>
    </row>
    <row r="41" spans="1:29" x14ac:dyDescent="0.2">
      <c r="A41" s="65" t="s">
        <v>93</v>
      </c>
      <c r="B41" s="66" t="s">
        <v>52</v>
      </c>
      <c r="C41" s="53"/>
      <c r="D41" s="67">
        <v>9</v>
      </c>
      <c r="E41" s="81" t="s">
        <v>94</v>
      </c>
      <c r="F41" s="82" t="s">
        <v>54</v>
      </c>
      <c r="G41" s="70">
        <f t="shared" ref="G41:Z41" si="16">IF((G32-G33)=0,0,G35/(G32-G33)*100)</f>
        <v>4.3401120779792395</v>
      </c>
      <c r="H41" s="70">
        <f t="shared" si="16"/>
        <v>4.3365949119373779</v>
      </c>
      <c r="I41" s="70">
        <f t="shared" si="16"/>
        <v>4.342877156115927</v>
      </c>
      <c r="J41" s="70">
        <f t="shared" si="16"/>
        <v>4.3395602578938677</v>
      </c>
      <c r="K41" s="70">
        <f t="shared" si="16"/>
        <v>4.3401080648477004</v>
      </c>
      <c r="L41" s="70">
        <f t="shared" si="16"/>
        <v>4.3397238614224811</v>
      </c>
      <c r="M41" s="70">
        <f t="shared" si="16"/>
        <v>4.3401526975136653</v>
      </c>
      <c r="N41" s="70">
        <f t="shared" si="16"/>
        <v>4.3394277016306066</v>
      </c>
      <c r="O41" s="70">
        <f t="shared" si="16"/>
        <v>4.3395393706717638</v>
      </c>
      <c r="P41" s="70">
        <f t="shared" si="16"/>
        <v>4.3403914627175784</v>
      </c>
      <c r="Q41" s="70">
        <f t="shared" si="16"/>
        <v>4.3395296958445151</v>
      </c>
      <c r="R41" s="70">
        <f t="shared" si="16"/>
        <v>4.3401023149551374</v>
      </c>
      <c r="S41" s="70">
        <f t="shared" si="16"/>
        <v>4.3401946086933263</v>
      </c>
      <c r="T41" s="70">
        <f t="shared" si="16"/>
        <v>4.3402641904350947</v>
      </c>
      <c r="U41" s="70">
        <f t="shared" si="16"/>
        <v>4.3400188799167347</v>
      </c>
      <c r="V41" s="70">
        <f t="shared" si="16"/>
        <v>4.3403606251569826</v>
      </c>
      <c r="W41" s="70">
        <f t="shared" si="16"/>
        <v>4.3394597876999548</v>
      </c>
      <c r="X41" s="70">
        <f t="shared" si="16"/>
        <v>4.3399330011236099</v>
      </c>
      <c r="Y41" s="70">
        <f t="shared" si="16"/>
        <v>4.3399330011236099</v>
      </c>
      <c r="Z41" s="70">
        <f t="shared" si="16"/>
        <v>4.3399330011236099</v>
      </c>
      <c r="AA41" s="83"/>
    </row>
    <row r="42" spans="1:29" ht="45" x14ac:dyDescent="0.2">
      <c r="A42" s="65" t="s">
        <v>95</v>
      </c>
      <c r="B42" s="66" t="s">
        <v>56</v>
      </c>
      <c r="C42" s="53"/>
      <c r="D42" s="67">
        <v>10</v>
      </c>
      <c r="E42" s="81" t="s">
        <v>57</v>
      </c>
      <c r="F42" s="82" t="s">
        <v>75</v>
      </c>
      <c r="G42" s="76"/>
      <c r="H42" s="76"/>
      <c r="I42" s="76"/>
      <c r="J42" s="70">
        <f t="shared" ref="J42:J51" si="17">SUM(H42:I42)/2</f>
        <v>0</v>
      </c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1">
        <f t="shared" ref="X42:X51" si="18">SUM(L42:W42)/12</f>
        <v>0</v>
      </c>
      <c r="Y42" s="76"/>
      <c r="Z42" s="76"/>
      <c r="AA42" s="83"/>
    </row>
    <row r="43" spans="1:29" ht="22.5" x14ac:dyDescent="0.2">
      <c r="A43" s="65" t="s">
        <v>96</v>
      </c>
      <c r="B43" s="66" t="s">
        <v>59</v>
      </c>
      <c r="C43" s="53"/>
      <c r="D43" s="67">
        <v>11</v>
      </c>
      <c r="E43" s="81" t="s">
        <v>97</v>
      </c>
      <c r="F43" s="67" t="s">
        <v>75</v>
      </c>
      <c r="G43" s="70">
        <f>G32-G34</f>
        <v>5.4470360543014404</v>
      </c>
      <c r="H43" s="70">
        <f>H32-H34</f>
        <v>6.1104999999999992</v>
      </c>
      <c r="I43" s="70">
        <f>I32-I34</f>
        <v>5.4624999999999995</v>
      </c>
      <c r="J43" s="70">
        <f t="shared" si="17"/>
        <v>5.7864999999999993</v>
      </c>
      <c r="K43" s="70">
        <f t="shared" ref="K43:W43" si="19">K32-K34</f>
        <v>6.0625334782886542</v>
      </c>
      <c r="L43" s="70">
        <f t="shared" si="19"/>
        <v>6.7759999999999998</v>
      </c>
      <c r="M43" s="70">
        <f t="shared" si="19"/>
        <v>6.8921156319277852</v>
      </c>
      <c r="N43" s="70">
        <f t="shared" si="19"/>
        <v>7.0013374691196475</v>
      </c>
      <c r="O43" s="70">
        <f t="shared" si="19"/>
        <v>6.7851187111477298</v>
      </c>
      <c r="P43" s="70">
        <f t="shared" si="19"/>
        <v>6.814581406721449</v>
      </c>
      <c r="Q43" s="70">
        <f t="shared" si="19"/>
        <v>6.5713079979555671</v>
      </c>
      <c r="R43" s="70">
        <f t="shared" si="19"/>
        <v>6.8635460589207069</v>
      </c>
      <c r="S43" s="70">
        <f t="shared" si="19"/>
        <v>7.0617574580606357</v>
      </c>
      <c r="T43" s="70">
        <f t="shared" si="19"/>
        <v>6.9426227201603243</v>
      </c>
      <c r="U43" s="70">
        <f t="shared" si="19"/>
        <v>7.2317749470484962</v>
      </c>
      <c r="V43" s="70">
        <f t="shared" si="19"/>
        <v>7.5639770675181417</v>
      </c>
      <c r="W43" s="70">
        <f t="shared" si="19"/>
        <v>7.4531923852487925</v>
      </c>
      <c r="X43" s="71">
        <f t="shared" si="18"/>
        <v>6.9964443211524392</v>
      </c>
      <c r="Y43" s="70">
        <f>Y32-Y34</f>
        <v>6.996444321152441</v>
      </c>
      <c r="Z43" s="70">
        <f>Z32-Z34</f>
        <v>6.996444321152441</v>
      </c>
      <c r="AA43" s="72"/>
      <c r="AC43" s="79" t="s">
        <v>17</v>
      </c>
    </row>
    <row r="44" spans="1:29" x14ac:dyDescent="0.2">
      <c r="A44" s="65" t="s">
        <v>98</v>
      </c>
      <c r="B44" s="66" t="s">
        <v>62</v>
      </c>
      <c r="C44" s="53"/>
      <c r="D44" s="67" t="s">
        <v>99</v>
      </c>
      <c r="E44" s="84" t="s">
        <v>62</v>
      </c>
      <c r="F44" s="67" t="s">
        <v>75</v>
      </c>
      <c r="G44" s="76">
        <v>5.3667480010833666</v>
      </c>
      <c r="H44" s="76">
        <v>5.8839999999999995</v>
      </c>
      <c r="I44" s="76">
        <v>5.1789999999999994</v>
      </c>
      <c r="J44" s="70">
        <f t="shared" si="17"/>
        <v>5.5314999999999994</v>
      </c>
      <c r="K44" s="76">
        <v>5.8678939154792209</v>
      </c>
      <c r="L44" s="76">
        <v>6.4640860171892882</v>
      </c>
      <c r="M44" s="76">
        <v>6.6243150366896897</v>
      </c>
      <c r="N44" s="76">
        <v>6.7690740282594319</v>
      </c>
      <c r="O44" s="76">
        <v>6.6696826000366185</v>
      </c>
      <c r="P44" s="76">
        <v>6.4535706540332773</v>
      </c>
      <c r="Q44" s="76">
        <v>6.5030760535111227</v>
      </c>
      <c r="R44" s="76">
        <v>6.7814425642970511</v>
      </c>
      <c r="S44" s="76">
        <v>6.8991902537595609</v>
      </c>
      <c r="T44" s="76">
        <v>6.7886935534936574</v>
      </c>
      <c r="U44" s="76">
        <v>7.000705054575378</v>
      </c>
      <c r="V44" s="76">
        <v>6.9772298452959189</v>
      </c>
      <c r="W44" s="76">
        <v>6.996805288474599</v>
      </c>
      <c r="X44" s="71">
        <f t="shared" si="18"/>
        <v>6.7439892458013011</v>
      </c>
      <c r="Y44" s="76">
        <f>X44</f>
        <v>6.7439892458013011</v>
      </c>
      <c r="Z44" s="76">
        <f>X44</f>
        <v>6.7439892458013011</v>
      </c>
      <c r="AA44" s="77"/>
    </row>
    <row r="45" spans="1:29" ht="22.5" x14ac:dyDescent="0.2">
      <c r="A45" s="65" t="s">
        <v>100</v>
      </c>
      <c r="B45" s="66" t="s">
        <v>65</v>
      </c>
      <c r="C45" s="53"/>
      <c r="D45" s="67" t="s">
        <v>101</v>
      </c>
      <c r="E45" s="84" t="s">
        <v>65</v>
      </c>
      <c r="F45" s="67" t="s">
        <v>75</v>
      </c>
      <c r="G45" s="76">
        <v>8.0288053218073349E-2</v>
      </c>
      <c r="H45" s="76">
        <v>0.22599999999999909</v>
      </c>
      <c r="I45" s="76">
        <v>0.2840000000000007</v>
      </c>
      <c r="J45" s="70">
        <f t="shared" si="17"/>
        <v>0.25499999999999989</v>
      </c>
      <c r="K45" s="76">
        <v>0.19466968223474351</v>
      </c>
      <c r="L45" s="76">
        <v>0.31143010752688172</v>
      </c>
      <c r="M45" s="76">
        <v>0.2678005952380953</v>
      </c>
      <c r="N45" s="76">
        <v>0.23226344086021505</v>
      </c>
      <c r="O45" s="76">
        <v>0.1154361111111111</v>
      </c>
      <c r="P45" s="76">
        <v>0.36101075268817207</v>
      </c>
      <c r="Q45" s="76">
        <v>6.8231944444444442E-2</v>
      </c>
      <c r="R45" s="76">
        <v>8.2103494623655918E-2</v>
      </c>
      <c r="S45" s="76">
        <v>0.1625672043010753</v>
      </c>
      <c r="T45" s="76">
        <v>0.15392916666666667</v>
      </c>
      <c r="U45" s="76">
        <v>0.23106989247311829</v>
      </c>
      <c r="V45" s="76">
        <v>0.5867472222222222</v>
      </c>
      <c r="W45" s="76">
        <v>0.45638709677419359</v>
      </c>
      <c r="X45" s="71">
        <f t="shared" si="18"/>
        <v>0.25241475241082095</v>
      </c>
      <c r="Y45" s="76">
        <f>X45</f>
        <v>0.25241475241082095</v>
      </c>
      <c r="Z45" s="76">
        <f>X45</f>
        <v>0.25241475241082095</v>
      </c>
      <c r="AA45" s="77"/>
    </row>
    <row r="46" spans="1:29" ht="67.5" hidden="1" x14ac:dyDescent="0.2">
      <c r="A46" s="65" t="s">
        <v>102</v>
      </c>
      <c r="B46" s="66" t="s">
        <v>68</v>
      </c>
      <c r="C46" s="53"/>
      <c r="D46" s="67" t="s">
        <v>103</v>
      </c>
      <c r="E46" s="85" t="s">
        <v>68</v>
      </c>
      <c r="F46" s="67" t="s">
        <v>75</v>
      </c>
      <c r="G46" s="70">
        <f t="shared" ref="G46:Z46" si="20">G33-G38</f>
        <v>0</v>
      </c>
      <c r="H46" s="70">
        <f t="shared" si="20"/>
        <v>0</v>
      </c>
      <c r="I46" s="70">
        <f t="shared" si="20"/>
        <v>0</v>
      </c>
      <c r="J46" s="70">
        <f t="shared" si="17"/>
        <v>0</v>
      </c>
      <c r="K46" s="70">
        <f t="shared" si="20"/>
        <v>0</v>
      </c>
      <c r="L46" s="70">
        <f t="shared" si="20"/>
        <v>0</v>
      </c>
      <c r="M46" s="70">
        <f t="shared" si="20"/>
        <v>0</v>
      </c>
      <c r="N46" s="70">
        <f t="shared" si="20"/>
        <v>0</v>
      </c>
      <c r="O46" s="70">
        <f t="shared" si="20"/>
        <v>0</v>
      </c>
      <c r="P46" s="70">
        <f t="shared" si="20"/>
        <v>0</v>
      </c>
      <c r="Q46" s="70">
        <f t="shared" si="20"/>
        <v>0</v>
      </c>
      <c r="R46" s="70">
        <f t="shared" si="20"/>
        <v>0</v>
      </c>
      <c r="S46" s="70">
        <f t="shared" si="20"/>
        <v>0</v>
      </c>
      <c r="T46" s="70">
        <f t="shared" si="20"/>
        <v>0</v>
      </c>
      <c r="U46" s="70">
        <f t="shared" si="20"/>
        <v>0</v>
      </c>
      <c r="V46" s="70">
        <f t="shared" si="20"/>
        <v>0</v>
      </c>
      <c r="W46" s="70">
        <f t="shared" si="20"/>
        <v>0</v>
      </c>
      <c r="X46" s="71">
        <f t="shared" si="18"/>
        <v>0</v>
      </c>
      <c r="Y46" s="70">
        <f t="shared" si="20"/>
        <v>0</v>
      </c>
      <c r="Z46" s="70">
        <f t="shared" si="20"/>
        <v>0</v>
      </c>
      <c r="AA46" s="72"/>
      <c r="AC46" s="79" t="s">
        <v>17</v>
      </c>
    </row>
    <row r="47" spans="1:29" hidden="1" x14ac:dyDescent="0.2">
      <c r="A47" s="65" t="s">
        <v>104</v>
      </c>
      <c r="B47" s="66" t="s">
        <v>62</v>
      </c>
      <c r="C47" s="53"/>
      <c r="D47" s="67" t="s">
        <v>105</v>
      </c>
      <c r="E47" s="84" t="s">
        <v>62</v>
      </c>
      <c r="F47" s="67" t="s">
        <v>75</v>
      </c>
      <c r="G47" s="80"/>
      <c r="H47" s="80"/>
      <c r="I47" s="80"/>
      <c r="J47" s="70">
        <f t="shared" si="17"/>
        <v>0</v>
      </c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71">
        <f t="shared" si="18"/>
        <v>0</v>
      </c>
      <c r="Y47" s="80"/>
      <c r="Z47" s="80"/>
      <c r="AA47" s="72"/>
    </row>
    <row r="48" spans="1:29" ht="22.5" hidden="1" x14ac:dyDescent="0.2">
      <c r="A48" s="65" t="s">
        <v>106</v>
      </c>
      <c r="B48" s="66" t="s">
        <v>65</v>
      </c>
      <c r="C48" s="53"/>
      <c r="D48" s="67" t="s">
        <v>107</v>
      </c>
      <c r="E48" s="84" t="s">
        <v>65</v>
      </c>
      <c r="F48" s="67" t="s">
        <v>75</v>
      </c>
      <c r="G48" s="80"/>
      <c r="H48" s="80"/>
      <c r="I48" s="80"/>
      <c r="J48" s="70">
        <f t="shared" si="17"/>
        <v>0</v>
      </c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71">
        <f t="shared" si="18"/>
        <v>0</v>
      </c>
      <c r="Y48" s="80"/>
      <c r="Z48" s="80"/>
      <c r="AA48" s="72"/>
    </row>
    <row r="49" spans="1:29" x14ac:dyDescent="0.2">
      <c r="A49" s="65" t="s">
        <v>108</v>
      </c>
      <c r="B49" s="66" t="s">
        <v>109</v>
      </c>
      <c r="C49" s="53"/>
      <c r="D49" s="67">
        <v>13</v>
      </c>
      <c r="E49" s="68" t="s">
        <v>110</v>
      </c>
      <c r="F49" s="82" t="s">
        <v>75</v>
      </c>
      <c r="G49" s="70">
        <f t="shared" ref="G49:W49" si="21">SUM(G50:G51)</f>
        <v>5.4470360543014396</v>
      </c>
      <c r="H49" s="70">
        <f t="shared" si="21"/>
        <v>6.1099999999999985</v>
      </c>
      <c r="I49" s="70">
        <f t="shared" si="21"/>
        <v>5.4630000000000001</v>
      </c>
      <c r="J49" s="70">
        <f t="shared" si="17"/>
        <v>5.7864999999999993</v>
      </c>
      <c r="K49" s="70">
        <f t="shared" si="21"/>
        <v>6.0625635977139645</v>
      </c>
      <c r="L49" s="70">
        <f t="shared" si="21"/>
        <v>6.7755161247161695</v>
      </c>
      <c r="M49" s="70">
        <f t="shared" si="21"/>
        <v>6.8921156319277852</v>
      </c>
      <c r="N49" s="70">
        <f t="shared" si="21"/>
        <v>7.0013374691196466</v>
      </c>
      <c r="O49" s="70">
        <f t="shared" si="21"/>
        <v>6.7851187111477298</v>
      </c>
      <c r="P49" s="70">
        <f t="shared" si="21"/>
        <v>6.8145814067214499</v>
      </c>
      <c r="Q49" s="70">
        <f t="shared" si="21"/>
        <v>6.5713079979555671</v>
      </c>
      <c r="R49" s="70">
        <f t="shared" si="21"/>
        <v>6.8635460589207069</v>
      </c>
      <c r="S49" s="70">
        <f t="shared" si="21"/>
        <v>7.0617574580606366</v>
      </c>
      <c r="T49" s="70">
        <f t="shared" si="21"/>
        <v>6.9426227201603243</v>
      </c>
      <c r="U49" s="70">
        <f t="shared" si="21"/>
        <v>7.2317749470484962</v>
      </c>
      <c r="V49" s="70">
        <f t="shared" si="21"/>
        <v>7.5639770675181408</v>
      </c>
      <c r="W49" s="70">
        <f t="shared" si="21"/>
        <v>7.4531923852487925</v>
      </c>
      <c r="X49" s="71">
        <f t="shared" si="18"/>
        <v>6.99640399821212</v>
      </c>
      <c r="Y49" s="74">
        <f>SUM(Y50:Y51)</f>
        <v>6.9964039982121218</v>
      </c>
      <c r="Z49" s="74">
        <f>SUM(Z50:Z51)</f>
        <v>6.9964039982121218</v>
      </c>
      <c r="AA49" s="83"/>
    </row>
    <row r="50" spans="1:29" x14ac:dyDescent="0.2">
      <c r="A50" s="65" t="s">
        <v>111</v>
      </c>
      <c r="B50" s="66" t="s">
        <v>39</v>
      </c>
      <c r="C50" s="53"/>
      <c r="D50" s="67" t="s">
        <v>112</v>
      </c>
      <c r="E50" s="73" t="s">
        <v>39</v>
      </c>
      <c r="F50" s="82" t="s">
        <v>75</v>
      </c>
      <c r="G50" s="76">
        <v>5.3667480010833666</v>
      </c>
      <c r="H50" s="76">
        <v>5.8839999999999995</v>
      </c>
      <c r="I50" s="76">
        <v>5.1789999999999994</v>
      </c>
      <c r="J50" s="70">
        <f t="shared" si="17"/>
        <v>5.5314999999999994</v>
      </c>
      <c r="K50" s="76">
        <v>5.8678939154792209</v>
      </c>
      <c r="L50" s="76">
        <v>6.4640860171892882</v>
      </c>
      <c r="M50" s="76">
        <v>6.6243150366896897</v>
      </c>
      <c r="N50" s="76">
        <v>6.7690740282594319</v>
      </c>
      <c r="O50" s="76">
        <v>6.6696826000366185</v>
      </c>
      <c r="P50" s="76">
        <v>6.4535706540332773</v>
      </c>
      <c r="Q50" s="76">
        <v>6.5030760535111227</v>
      </c>
      <c r="R50" s="76">
        <v>6.7814425642970511</v>
      </c>
      <c r="S50" s="76">
        <v>6.8991902537595609</v>
      </c>
      <c r="T50" s="76">
        <v>6.7886935534936574</v>
      </c>
      <c r="U50" s="76">
        <v>7.000705054575378</v>
      </c>
      <c r="V50" s="76">
        <v>6.9772298452959189</v>
      </c>
      <c r="W50" s="76">
        <v>6.996805288474599</v>
      </c>
      <c r="X50" s="71">
        <f t="shared" si="18"/>
        <v>6.7439892458013011</v>
      </c>
      <c r="Y50" s="76">
        <f>X50</f>
        <v>6.7439892458013011</v>
      </c>
      <c r="Z50" s="76">
        <f>X50</f>
        <v>6.7439892458013011</v>
      </c>
      <c r="AA50" s="72"/>
    </row>
    <row r="51" spans="1:29" ht="12" customHeight="1" x14ac:dyDescent="0.2">
      <c r="A51" s="65" t="s">
        <v>113</v>
      </c>
      <c r="B51" s="66" t="s">
        <v>114</v>
      </c>
      <c r="C51" s="53"/>
      <c r="D51" s="67" t="s">
        <v>115</v>
      </c>
      <c r="E51" s="90" t="s">
        <v>114</v>
      </c>
      <c r="F51" s="82" t="s">
        <v>75</v>
      </c>
      <c r="G51" s="70">
        <f>[1]Субабоненты!H13</f>
        <v>8.0288053218073349E-2</v>
      </c>
      <c r="H51" s="70">
        <f>[1]Субабоненты!I13</f>
        <v>0.22599999999999909</v>
      </c>
      <c r="I51" s="70">
        <f>[1]Субабоненты!J13</f>
        <v>0.2840000000000007</v>
      </c>
      <c r="J51" s="70">
        <f t="shared" si="17"/>
        <v>0.25499999999999989</v>
      </c>
      <c r="K51" s="70">
        <f>[1]Субабоненты!L13</f>
        <v>0.19466968223474351</v>
      </c>
      <c r="L51" s="70">
        <f>[1]Субабоненты!M13</f>
        <v>0.31143010752688172</v>
      </c>
      <c r="M51" s="70">
        <f>[1]Субабоненты!N13</f>
        <v>0.2678005952380953</v>
      </c>
      <c r="N51" s="70">
        <f>[1]Субабоненты!O13</f>
        <v>0.23226344086021505</v>
      </c>
      <c r="O51" s="70">
        <f>[1]Субабоненты!P13</f>
        <v>0.1154361111111111</v>
      </c>
      <c r="P51" s="70">
        <f>[1]Субабоненты!Q13</f>
        <v>0.36101075268817207</v>
      </c>
      <c r="Q51" s="70">
        <f>[1]Субабоненты!R13</f>
        <v>6.8231944444444442E-2</v>
      </c>
      <c r="R51" s="70">
        <f>[1]Субабоненты!S13</f>
        <v>8.2103494623655918E-2</v>
      </c>
      <c r="S51" s="70">
        <f>[1]Субабоненты!T13</f>
        <v>0.1625672043010753</v>
      </c>
      <c r="T51" s="70">
        <f>[1]Субабоненты!U13</f>
        <v>0.15392916666666667</v>
      </c>
      <c r="U51" s="70">
        <f>[1]Субабоненты!V13</f>
        <v>0.23106989247311827</v>
      </c>
      <c r="V51" s="70">
        <f>[1]Субабоненты!W13</f>
        <v>0.5867472222222222</v>
      </c>
      <c r="W51" s="70">
        <f>[1]Субабоненты!X13</f>
        <v>0.45638709677419359</v>
      </c>
      <c r="X51" s="71">
        <f t="shared" si="18"/>
        <v>0.25241475241082095</v>
      </c>
      <c r="Y51" s="74">
        <f>[1]Субабоненты!Z13</f>
        <v>0.25241475241082095</v>
      </c>
      <c r="Z51" s="74">
        <f>[1]Субабоненты!AA13</f>
        <v>0.25241475241082095</v>
      </c>
      <c r="AA51" s="83"/>
    </row>
    <row r="52" spans="1:29" s="98" customFormat="1" ht="15" hidden="1" x14ac:dyDescent="0.2">
      <c r="A52" s="91"/>
      <c r="B52" s="92"/>
      <c r="C52" s="44"/>
      <c r="D52" s="93"/>
      <c r="E52" s="94"/>
      <c r="F52" s="48"/>
      <c r="G52" s="95"/>
      <c r="H52" s="95"/>
      <c r="I52" s="95"/>
      <c r="J52" s="96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7"/>
      <c r="Y52" s="97"/>
      <c r="Z52" s="97"/>
      <c r="AA52" s="72"/>
      <c r="AC52" s="9"/>
    </row>
    <row r="53" spans="1:29" s="22" customFormat="1" ht="15" hidden="1" x14ac:dyDescent="0.15">
      <c r="A53" s="52"/>
      <c r="C53" s="53"/>
      <c r="D53" s="99" t="s">
        <v>116</v>
      </c>
      <c r="E53" s="100"/>
      <c r="F53" s="101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9"/>
      <c r="AC53" s="23"/>
    </row>
    <row r="54" spans="1:29" s="92" customFormat="1" ht="15" x14ac:dyDescent="0.15">
      <c r="A54" s="91"/>
      <c r="D54" s="102"/>
      <c r="E54" s="103"/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C54" s="17"/>
    </row>
    <row r="55" spans="1:29" s="92" customFormat="1" ht="15" x14ac:dyDescent="0.25">
      <c r="A55" s="106"/>
      <c r="B55" s="5"/>
      <c r="C55" s="107"/>
      <c r="D55" s="108" t="s">
        <v>117</v>
      </c>
      <c r="E55" s="109" t="s">
        <v>118</v>
      </c>
      <c r="F55" s="110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C55" s="17"/>
    </row>
    <row r="56" spans="1:29" ht="15" x14ac:dyDescent="0.2">
      <c r="A56" s="26"/>
      <c r="B56" s="19"/>
      <c r="D56" s="112" t="s">
        <v>119</v>
      </c>
      <c r="E56" s="113" t="s">
        <v>120</v>
      </c>
    </row>
    <row r="57" spans="1:29" ht="20.25" customHeight="1" x14ac:dyDescent="0.2">
      <c r="A57" s="26"/>
      <c r="B57" s="19"/>
      <c r="D57" s="114" t="s">
        <v>121</v>
      </c>
      <c r="E57" s="114"/>
      <c r="F57" s="114"/>
      <c r="G57" s="114"/>
      <c r="H57" s="115"/>
      <c r="I57" s="115"/>
      <c r="J57" s="115"/>
      <c r="K57" s="115"/>
      <c r="L57" s="115"/>
      <c r="O57" s="116"/>
      <c r="P57" s="116"/>
      <c r="Q57" s="116"/>
      <c r="R57" s="116"/>
    </row>
    <row r="58" spans="1:29" x14ac:dyDescent="0.2">
      <c r="A58" s="26"/>
      <c r="B58" s="19"/>
      <c r="E58" s="117"/>
      <c r="F58" s="118"/>
      <c r="G58" s="53"/>
      <c r="H58" s="53"/>
      <c r="I58" s="53"/>
      <c r="J58" s="53"/>
      <c r="K58" s="53"/>
      <c r="L58" s="53"/>
      <c r="O58" s="119"/>
      <c r="P58" s="119"/>
      <c r="Q58" s="119"/>
      <c r="R58" s="119"/>
    </row>
    <row r="59" spans="1:29" ht="19.5" customHeight="1" x14ac:dyDescent="0.2">
      <c r="A59" s="26"/>
      <c r="B59" s="19"/>
      <c r="D59" s="114" t="s">
        <v>122</v>
      </c>
      <c r="E59" s="114"/>
      <c r="F59" s="114"/>
      <c r="G59" s="114"/>
      <c r="H59" s="114"/>
      <c r="I59" s="114"/>
      <c r="J59" s="114"/>
      <c r="K59" s="114"/>
      <c r="L59" s="114"/>
      <c r="M59" s="114"/>
      <c r="O59" s="116"/>
      <c r="P59" s="116"/>
      <c r="Q59" s="116"/>
      <c r="R59" s="116"/>
    </row>
    <row r="60" spans="1:29" x14ac:dyDescent="0.2">
      <c r="D60" s="122"/>
      <c r="E60" s="122"/>
      <c r="F60" s="122"/>
      <c r="G60" s="122"/>
      <c r="H60" s="123"/>
      <c r="I60" s="123"/>
      <c r="J60" s="123"/>
      <c r="K60" s="123"/>
      <c r="L60" s="123"/>
      <c r="O60" s="119"/>
      <c r="P60" s="119"/>
      <c r="Q60" s="119"/>
      <c r="R60" s="119"/>
    </row>
    <row r="61" spans="1:29" x14ac:dyDescent="0.2">
      <c r="E61" s="124"/>
    </row>
  </sheetData>
  <sheetProtection algorithmName="SHA-512" hashValue="ez8eET8F754s7gkCsOsalBrzCNfLBAEL6B8VAtXBkQFgUxNj8Oz5bvznLZnzsghXLKPoIaSeMzkx6I3ELu5tjQ==" saltValue="rkFzZdvUB6pgn0BEBTqFtA==" spinCount="100000" sheet="1" objects="1" scenarios="1" formatColumns="0" formatRows="0"/>
  <mergeCells count="6">
    <mergeCell ref="D8:L8"/>
    <mergeCell ref="D57:G57"/>
    <mergeCell ref="O57:R57"/>
    <mergeCell ref="D59:M59"/>
    <mergeCell ref="O59:R59"/>
    <mergeCell ref="D60:G60"/>
  </mergeCells>
  <dataValidations count="1">
    <dataValidation type="decimal" allowBlank="1" showInputMessage="1" showErrorMessage="1" sqref="G12:AA12 G14:AA55">
      <formula1>0</formula1>
      <formula2>1000000000000000</formula2>
    </dataValidation>
  </dataValidations>
  <pageMargins left="0.78740157480314965" right="0.78740157480314965" top="0.98425196850393704" bottom="0.98425196850393704" header="0.51181102362204722" footer="0.51181102362204722"/>
  <pageSetup paperSize="9" scale="4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Форма 1</vt:lpstr>
      <vt:lpstr>deleteRow_1</vt:lpstr>
      <vt:lpstr>List01_flag_locked</vt:lpstr>
      <vt:lpstr>List01_flag_stso_p1_1</vt:lpstr>
      <vt:lpstr>List01_flag_stso_p11</vt:lpstr>
      <vt:lpstr>List01_flag_stso_p12</vt:lpstr>
      <vt:lpstr>List01_flag_stso_p2</vt:lpstr>
      <vt:lpstr>List01_flag_stso_p2_1_2</vt:lpstr>
      <vt:lpstr>List01_flag_stso_p5</vt:lpstr>
      <vt:lpstr>List01_flag_stso_p6</vt:lpstr>
      <vt:lpstr>List01_flag_stso_p7_1</vt:lpstr>
      <vt:lpstr>List01_flag_stso_p8</vt:lpstr>
      <vt:lpstr>List01_flag_stso_p8_1_2</vt:lpstr>
    </vt:vector>
  </TitlesOfParts>
  <Company>Energoneft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Зверева Анна Михайловна</dc:creator>
  <cp:lastModifiedBy>Зверева Анна Михайловна</cp:lastModifiedBy>
  <dcterms:created xsi:type="dcterms:W3CDTF">2026-02-25T04:16:45Z</dcterms:created>
  <dcterms:modified xsi:type="dcterms:W3CDTF">2026-02-25T04:17:10Z</dcterms:modified>
</cp:coreProperties>
</file>