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240" yWindow="105" windowWidth="14805" windowHeight="8010" tabRatio="950" firstSheet="1" activeTab="16"/>
  </bookViews>
  <sheets>
    <sheet name="Содержание" sheetId="3" r:id="rId1"/>
    <sheet name="Форма 1.1" sheetId="13" r:id="rId2"/>
    <sheet name="Форма 1.2" sheetId="14" r:id="rId3"/>
    <sheet name="Форма 1.3." sheetId="2" r:id="rId4"/>
    <sheet name="Форма 1.5" sheetId="15" r:id="rId5"/>
    <sheet name="Форма 1.7." sheetId="10" r:id="rId6"/>
    <sheet name="Форма 1.9." sheetId="11" r:id="rId7"/>
    <sheet name="Форма 2.1" sheetId="17" r:id="rId8"/>
    <sheet name="Форма 2.2" sheetId="18" r:id="rId9"/>
    <sheet name="Форма 2.3" sheetId="19" r:id="rId10"/>
    <sheet name="Форма 2.4" sheetId="20" r:id="rId11"/>
    <sheet name="Форма 3.1." sheetId="4" r:id="rId12"/>
    <sheet name="Форма 3.2." sheetId="5" r:id="rId13"/>
    <sheet name="Форма 4.1." sheetId="6" r:id="rId14"/>
    <sheet name="Форма 4.2." sheetId="7" r:id="rId15"/>
    <sheet name="Форма 8.1." sheetId="12" r:id="rId16"/>
    <sheet name="Форма 8.3." sheetId="8" r:id="rId17"/>
    <sheet name="Факт и План" sheetId="16" r:id="rId18"/>
  </sheets>
  <externalReferences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</externalReferences>
  <definedNames>
    <definedName name="_ajy27" localSheetId="17">#REF!</definedName>
    <definedName name="_ajy27">#REF!</definedName>
    <definedName name="_ajy28" localSheetId="17">#REF!</definedName>
    <definedName name="_ajy28">#REF!</definedName>
    <definedName name="_ajy29" localSheetId="17">#REF!</definedName>
    <definedName name="_ajy29">#REF!</definedName>
    <definedName name="_ccc2" localSheetId="17">#REF!</definedName>
    <definedName name="_ccc2">#REF!</definedName>
    <definedName name="_ccc3" localSheetId="17">#REF!</definedName>
    <definedName name="_ccc3">#REF!</definedName>
    <definedName name="_ccc9" localSheetId="17">#REF!</definedName>
    <definedName name="_ccc9">#REF!</definedName>
    <definedName name="_crd1" localSheetId="17">#REF!</definedName>
    <definedName name="_crd1">#REF!</definedName>
    <definedName name="_crd125" localSheetId="17">#REF!</definedName>
    <definedName name="_crd125">#REF!</definedName>
    <definedName name="_crd126" localSheetId="17">#REF!</definedName>
    <definedName name="_crd126">#REF!</definedName>
    <definedName name="_crd127" localSheetId="17">#REF!</definedName>
    <definedName name="_crd127">#REF!</definedName>
    <definedName name="_crd2" localSheetId="17">#REF!</definedName>
    <definedName name="_crd2">#REF!</definedName>
    <definedName name="_crd3" localSheetId="17">#REF!</definedName>
    <definedName name="_crd3">#REF!</definedName>
    <definedName name="_crd444" localSheetId="17">#REF!</definedName>
    <definedName name="_crd444">#REF!</definedName>
    <definedName name="_ftn1" localSheetId="15">'Форма 8.1.'!$A$18</definedName>
    <definedName name="_ftnref1" localSheetId="15">'Форма 8.1.'!$A$2</definedName>
    <definedName name="_ko2" localSheetId="17">#REF!</definedName>
    <definedName name="_ko2" localSheetId="1">#REF!</definedName>
    <definedName name="_ko2" localSheetId="2">#REF!</definedName>
    <definedName name="_ko2" localSheetId="4">#REF!</definedName>
    <definedName name="_ko2" localSheetId="7">#REF!</definedName>
    <definedName name="_ko2" localSheetId="8">#REF!</definedName>
    <definedName name="_ko2" localSheetId="9">#REF!</definedName>
    <definedName name="_ko2" localSheetId="10">#REF!</definedName>
    <definedName name="_ko2">#REF!</definedName>
    <definedName name="_njy125" localSheetId="17">#REF!</definedName>
    <definedName name="_njy125" localSheetId="1">#REF!</definedName>
    <definedName name="_njy125" localSheetId="2">#REF!</definedName>
    <definedName name="_njy125" localSheetId="4">#REF!</definedName>
    <definedName name="_njy125">#REF!</definedName>
    <definedName name="_njy126" localSheetId="17">#REF!</definedName>
    <definedName name="_njy126" localSheetId="1">#REF!</definedName>
    <definedName name="_njy126" localSheetId="2">#REF!</definedName>
    <definedName name="_njy126" localSheetId="4">#REF!</definedName>
    <definedName name="_njy126">#REF!</definedName>
    <definedName name="_njy127" localSheetId="17">#REF!</definedName>
    <definedName name="_njy127">#REF!</definedName>
    <definedName name="_njy2" localSheetId="17">#REF!</definedName>
    <definedName name="_njy2">#REF!</definedName>
    <definedName name="_njy3" localSheetId="17">#REF!</definedName>
    <definedName name="_njy3">#REF!</definedName>
    <definedName name="_njy333" localSheetId="17">#REF!</definedName>
    <definedName name="_njy333">#REF!</definedName>
    <definedName name="_njy444" localSheetId="17">#REF!</definedName>
    <definedName name="_njy444">#REF!</definedName>
    <definedName name="_noy1" localSheetId="17">#REF!</definedName>
    <definedName name="_noy1">#REF!</definedName>
    <definedName name="_reb125" localSheetId="17">#REF!</definedName>
    <definedName name="_reb125">#REF!</definedName>
    <definedName name="_reb126" localSheetId="17">#REF!</definedName>
    <definedName name="_reb126">#REF!</definedName>
    <definedName name="_reb127" localSheetId="17">#REF!</definedName>
    <definedName name="_reb127">#REF!</definedName>
    <definedName name="_red1" localSheetId="17">#REF!</definedName>
    <definedName name="_red1">#REF!</definedName>
    <definedName name="_red2" localSheetId="17">#REF!</definedName>
    <definedName name="_red2">#REF!</definedName>
    <definedName name="_red3" localSheetId="17">#REF!</definedName>
    <definedName name="_red3">#REF!</definedName>
    <definedName name="_red444" localSheetId="17">#REF!</definedName>
    <definedName name="_red444">#REF!</definedName>
    <definedName name="_Toc472327096" localSheetId="15">'Форма 8.1.'!$A$2</definedName>
    <definedName name="_ttt1" localSheetId="17">#REF!</definedName>
    <definedName name="_ttt1" localSheetId="1">#REF!</definedName>
    <definedName name="_ttt1" localSheetId="2">#REF!</definedName>
    <definedName name="_ttt1" localSheetId="4">#REF!</definedName>
    <definedName name="_ttt1" localSheetId="7">#REF!</definedName>
    <definedName name="_ttt1" localSheetId="8">#REF!</definedName>
    <definedName name="_ttt1" localSheetId="9">#REF!</definedName>
    <definedName name="_ttt1" localSheetId="10">#REF!</definedName>
    <definedName name="_ttt1">#REF!</definedName>
    <definedName name="_ttt2" localSheetId="17">#REF!</definedName>
    <definedName name="_ttt2" localSheetId="1">#REF!</definedName>
    <definedName name="_ttt2" localSheetId="2">#REF!</definedName>
    <definedName name="_ttt2" localSheetId="4">#REF!</definedName>
    <definedName name="_ttt2">#REF!</definedName>
    <definedName name="_vv1" localSheetId="17">#REF!</definedName>
    <definedName name="_vv1" localSheetId="1">#REF!</definedName>
    <definedName name="_vv1" localSheetId="2">#REF!</definedName>
    <definedName name="_vv1" localSheetId="4">#REF!</definedName>
    <definedName name="_vv1">#REF!</definedName>
    <definedName name="_vv2" localSheetId="17">#REF!</definedName>
    <definedName name="_vv2">#REF!</definedName>
    <definedName name="_vv3">[1]Суточная!$P$14</definedName>
    <definedName name="_vvv1" localSheetId="17">#REF!</definedName>
    <definedName name="_vvv1" localSheetId="1">#REF!</definedName>
    <definedName name="_vvv1" localSheetId="2">#REF!</definedName>
    <definedName name="_vvv1" localSheetId="4">#REF!</definedName>
    <definedName name="_vvv1" localSheetId="7">#REF!</definedName>
    <definedName name="_vvv1" localSheetId="8">#REF!</definedName>
    <definedName name="_vvv1" localSheetId="9">#REF!</definedName>
    <definedName name="_vvv1" localSheetId="10">#REF!</definedName>
    <definedName name="_vvv1">#REF!</definedName>
    <definedName name="_vvv2" localSheetId="17">#REF!</definedName>
    <definedName name="_vvv2" localSheetId="1">#REF!</definedName>
    <definedName name="_vvv2" localSheetId="2">#REF!</definedName>
    <definedName name="_vvv2" localSheetId="4">#REF!</definedName>
    <definedName name="_vvv2">#REF!</definedName>
    <definedName name="_vvv3" localSheetId="17">#REF!</definedName>
    <definedName name="_vvv3" localSheetId="1">#REF!</definedName>
    <definedName name="_vvv3" localSheetId="2">#REF!</definedName>
    <definedName name="_vvv3" localSheetId="4">#REF!</definedName>
    <definedName name="_vvv3">#REF!</definedName>
    <definedName name="_vvv4" localSheetId="17">#REF!</definedName>
    <definedName name="_vvv4">#REF!</definedName>
    <definedName name="_vvv5" localSheetId="17">#REF!</definedName>
    <definedName name="_vvv5">#REF!</definedName>
    <definedName name="_vvv6" localSheetId="17">#REF!</definedName>
    <definedName name="_vvv6">#REF!</definedName>
    <definedName name="_vvv7" localSheetId="17">#REF!</definedName>
    <definedName name="_vvv7">#REF!</definedName>
    <definedName name="_ww2" localSheetId="17">#REF!</definedName>
    <definedName name="_ww2">#REF!</definedName>
    <definedName name="_ww3" localSheetId="17">#REF!</definedName>
    <definedName name="_ww3">#REF!</definedName>
    <definedName name="_ww5" localSheetId="17">#REF!</definedName>
    <definedName name="_ww5">#REF!</definedName>
    <definedName name="_www1" localSheetId="17">#REF!</definedName>
    <definedName name="_www1">#REF!</definedName>
    <definedName name="_www7" localSheetId="17">#REF!</definedName>
    <definedName name="_www7">#REF!</definedName>
    <definedName name="_xlnm._FilterDatabase" localSheetId="15" hidden="1">'Форма 8.1.'!$A$10:$AB$690</definedName>
    <definedName name="cccc5" localSheetId="17">#REF!</definedName>
    <definedName name="cccc5" localSheetId="1">#REF!</definedName>
    <definedName name="cccc5" localSheetId="2">#REF!</definedName>
    <definedName name="cccc5" localSheetId="4">#REF!</definedName>
    <definedName name="cccc5">#REF!</definedName>
    <definedName name="ChiefAcc" localSheetId="17">#REF!</definedName>
    <definedName name="ChiefAcc" localSheetId="1">#REF!</definedName>
    <definedName name="ChiefAcc" localSheetId="2">#REF!</definedName>
    <definedName name="ChiefAcc" localSheetId="4">#REF!</definedName>
    <definedName name="ChiefAcc">#REF!</definedName>
    <definedName name="CompName">[2]Настр!$C$8</definedName>
    <definedName name="CompPeriod">[3]Настр!$C$13</definedName>
    <definedName name="crd1a" localSheetId="17">#REF!</definedName>
    <definedName name="crd1a" localSheetId="1">#REF!</definedName>
    <definedName name="crd1a" localSheetId="2">#REF!</definedName>
    <definedName name="crd1a" localSheetId="4">#REF!</definedName>
    <definedName name="crd1a">#REF!</definedName>
    <definedName name="crd1d" localSheetId="17">#REF!</definedName>
    <definedName name="crd1d" localSheetId="1">#REF!</definedName>
    <definedName name="crd1d" localSheetId="2">#REF!</definedName>
    <definedName name="crd1d" localSheetId="4">#REF!</definedName>
    <definedName name="crd1d">#REF!</definedName>
    <definedName name="crd2a" localSheetId="17">#REF!</definedName>
    <definedName name="crd2a" localSheetId="1">#REF!</definedName>
    <definedName name="crd2a" localSheetId="2">#REF!</definedName>
    <definedName name="crd2a" localSheetId="4">#REF!</definedName>
    <definedName name="crd2a">#REF!</definedName>
    <definedName name="crd2b" localSheetId="17">#REF!</definedName>
    <definedName name="crd2b">#REF!</definedName>
    <definedName name="crd2k" localSheetId="17">#REF!</definedName>
    <definedName name="crd2k">#REF!</definedName>
    <definedName name="crd3a" localSheetId="17">#REF!</definedName>
    <definedName name="crd3a">#REF!</definedName>
    <definedName name="crd3b" localSheetId="17">#REF!</definedName>
    <definedName name="crd3b">#REF!</definedName>
    <definedName name="crdf3" localSheetId="17">#REF!</definedName>
    <definedName name="crdf3">#REF!</definedName>
    <definedName name="days" localSheetId="17">[4]СУТТ!#REF!</definedName>
    <definedName name="days">[4]СУТТ!#REF!</definedName>
    <definedName name="daysBefore" localSheetId="17">[4]СУТТ!#REF!</definedName>
    <definedName name="daysBefore">[4]СУТТ!#REF!</definedName>
    <definedName name="daysLast">[4]СУТТ!#REF!</definedName>
    <definedName name="daysTotal">[4]СУТТ!#REF!</definedName>
    <definedName name="DirMainPrdCosts">'[5]Затр-ты янв'!$E$6:$O$9,'[5]Затр-ты янв'!$E$10:$O$10</definedName>
    <definedName name="End_of_p" localSheetId="17">'[6]Исх данные '!#REF!</definedName>
    <definedName name="End_of_p" localSheetId="1">'[6]Исх данные '!#REF!</definedName>
    <definedName name="End_of_p" localSheetId="2">'[6]Исх данные '!#REF!</definedName>
    <definedName name="End_of_p" localSheetId="4">'[6]Исх данные '!#REF!</definedName>
    <definedName name="End_of_p">'[6]Исх данные '!#REF!</definedName>
    <definedName name="FinDir" localSheetId="17">#REF!</definedName>
    <definedName name="FinDir" localSheetId="1">#REF!</definedName>
    <definedName name="FinDir" localSheetId="2">#REF!</definedName>
    <definedName name="FinDir" localSheetId="4">#REF!</definedName>
    <definedName name="FinDir">#REF!</definedName>
    <definedName name="GenDirec" localSheetId="17">#REF!</definedName>
    <definedName name="GenDirec" localSheetId="1">#REF!</definedName>
    <definedName name="GenDirec" localSheetId="2">#REF!</definedName>
    <definedName name="GenDirec" localSheetId="4">#REF!</definedName>
    <definedName name="GenDirec">#REF!</definedName>
    <definedName name="h" localSheetId="17">#REF!</definedName>
    <definedName name="h" localSheetId="1">#REF!</definedName>
    <definedName name="h" localSheetId="2">#REF!</definedName>
    <definedName name="h" localSheetId="4">#REF!</definedName>
    <definedName name="h">#REF!</definedName>
    <definedName name="half" localSheetId="17">[4]СУТТ!#REF!</definedName>
    <definedName name="half" localSheetId="1">[4]СУТТ!#REF!</definedName>
    <definedName name="half" localSheetId="2">[4]СУТТ!#REF!</definedName>
    <definedName name="half" localSheetId="4">[4]СУТТ!#REF!</definedName>
    <definedName name="half">[4]СУТТ!#REF!</definedName>
    <definedName name="k" localSheetId="17">#REF!</definedName>
    <definedName name="k" localSheetId="1">#REF!</definedName>
    <definedName name="k" localSheetId="2">#REF!</definedName>
    <definedName name="k" localSheetId="4">#REF!</definedName>
    <definedName name="k">#REF!</definedName>
    <definedName name="Lang">[7]Settings!$C$18</definedName>
    <definedName name="lastmonth" localSheetId="17">[4]СУТТ!#REF!</definedName>
    <definedName name="lastmonth" localSheetId="1">[4]СУТТ!#REF!</definedName>
    <definedName name="lastmonth" localSheetId="2">[4]СУТТ!#REF!</definedName>
    <definedName name="lastmonth" localSheetId="4">[4]СУТТ!#REF!</definedName>
    <definedName name="lastmonth" localSheetId="7">[4]СУТТ!#REF!</definedName>
    <definedName name="lastmonth" localSheetId="8">[4]СУТТ!#REF!</definedName>
    <definedName name="lastmonth" localSheetId="9">[4]СУТТ!#REF!</definedName>
    <definedName name="lastmonth" localSheetId="10">[4]СУТТ!#REF!</definedName>
    <definedName name="lastmonth">[4]СУТТ!#REF!</definedName>
    <definedName name="LegalForm">[2]Настр!$C$9</definedName>
    <definedName name="month" localSheetId="17">[4]СУТТ!#REF!</definedName>
    <definedName name="month" localSheetId="1">[4]СУТТ!#REF!</definedName>
    <definedName name="month" localSheetId="2">[4]СУТТ!#REF!</definedName>
    <definedName name="month" localSheetId="4">[4]СУТТ!#REF!</definedName>
    <definedName name="month" localSheetId="7">[4]СУТТ!#REF!</definedName>
    <definedName name="month" localSheetId="8">[4]СУТТ!#REF!</definedName>
    <definedName name="month" localSheetId="9">[4]СУТТ!#REF!</definedName>
    <definedName name="month" localSheetId="10">[4]СУТТ!#REF!</definedName>
    <definedName name="month">[4]СУТТ!#REF!</definedName>
    <definedName name="month13" localSheetId="17">[8]ПиУсвод!#REF!</definedName>
    <definedName name="month13" localSheetId="1">[8]ПиУсвод!#REF!</definedName>
    <definedName name="month13" localSheetId="2">[8]ПиУсвод!#REF!</definedName>
    <definedName name="month13" localSheetId="4">[8]ПиУсвод!#REF!</definedName>
    <definedName name="month13" localSheetId="7">[8]ПиУсвод!#REF!</definedName>
    <definedName name="month13" localSheetId="8">[8]ПиУсвод!#REF!</definedName>
    <definedName name="month13" localSheetId="9">[8]ПиУсвод!#REF!</definedName>
    <definedName name="month13" localSheetId="10">[8]ПиУсвод!#REF!</definedName>
    <definedName name="month13">[8]ПиУсвод!#REF!</definedName>
    <definedName name="njy1a" localSheetId="17">#REF!</definedName>
    <definedName name="njy1a" localSheetId="1">#REF!</definedName>
    <definedName name="njy1a" localSheetId="2">#REF!</definedName>
    <definedName name="njy1a" localSheetId="4">#REF!</definedName>
    <definedName name="njy1a">#REF!</definedName>
    <definedName name="njy1b" localSheetId="17">#REF!</definedName>
    <definedName name="njy1b" localSheetId="1">#REF!</definedName>
    <definedName name="njy1b" localSheetId="2">#REF!</definedName>
    <definedName name="njy1b" localSheetId="4">#REF!</definedName>
    <definedName name="njy1b">#REF!</definedName>
    <definedName name="njy2a" localSheetId="17">#REF!</definedName>
    <definedName name="njy2a" localSheetId="1">#REF!</definedName>
    <definedName name="njy2a" localSheetId="2">#REF!</definedName>
    <definedName name="njy2a" localSheetId="4">#REF!</definedName>
    <definedName name="njy2a">#REF!</definedName>
    <definedName name="njy2b" localSheetId="17">#REF!</definedName>
    <definedName name="njy2b">#REF!</definedName>
    <definedName name="njy2k" localSheetId="17">#REF!</definedName>
    <definedName name="njy2k">#REF!</definedName>
    <definedName name="njy3a" localSheetId="17">#REF!</definedName>
    <definedName name="njy3a">#REF!</definedName>
    <definedName name="njy3b" localSheetId="17">#REF!</definedName>
    <definedName name="njy3b">#REF!</definedName>
    <definedName name="njyy3" localSheetId="17">#REF!</definedName>
    <definedName name="njyy3">#REF!</definedName>
    <definedName name="Phase">'[6]Исх данные '!$D$9</definedName>
    <definedName name="Place">[2]Настр!$C$10</definedName>
    <definedName name="quarter" localSheetId="17">[4]СУТТ!#REF!</definedName>
    <definedName name="quarter" localSheetId="1">[4]СУТТ!#REF!</definedName>
    <definedName name="quarter" localSheetId="2">[4]СУТТ!#REF!</definedName>
    <definedName name="quarter" localSheetId="4">[4]СУТТ!#REF!</definedName>
    <definedName name="quarter" localSheetId="7">[4]СУТТ!#REF!</definedName>
    <definedName name="quarter" localSheetId="8">[4]СУТТ!#REF!</definedName>
    <definedName name="quarter" localSheetId="9">[4]СУТТ!#REF!</definedName>
    <definedName name="quarter" localSheetId="10">[4]СУТТ!#REF!</definedName>
    <definedName name="quarter">[4]СУТТ!#REF!</definedName>
    <definedName name="rebb3" localSheetId="17">#REF!</definedName>
    <definedName name="rebb3" localSheetId="1">#REF!</definedName>
    <definedName name="rebb3" localSheetId="2">#REF!</definedName>
    <definedName name="rebb3" localSheetId="4">#REF!</definedName>
    <definedName name="rebb3">#REF!</definedName>
    <definedName name="RecnPeriod" localSheetId="17">#REF!</definedName>
    <definedName name="RecnPeriod" localSheetId="1">#REF!</definedName>
    <definedName name="RecnPeriod" localSheetId="2">#REF!</definedName>
    <definedName name="RecnPeriod" localSheetId="4">#REF!</definedName>
    <definedName name="RecnPeriod">#REF!</definedName>
    <definedName name="red1a" localSheetId="17">#REF!</definedName>
    <definedName name="red1a" localSheetId="1">#REF!</definedName>
    <definedName name="red1a" localSheetId="2">#REF!</definedName>
    <definedName name="red1a" localSheetId="4">#REF!</definedName>
    <definedName name="red1a">#REF!</definedName>
    <definedName name="red1b" localSheetId="17">#REF!</definedName>
    <definedName name="red1b">#REF!</definedName>
    <definedName name="red2a" localSheetId="17">#REF!</definedName>
    <definedName name="red2a">#REF!</definedName>
    <definedName name="red2b" localSheetId="17">#REF!</definedName>
    <definedName name="red2b">#REF!</definedName>
    <definedName name="red2k" localSheetId="17">#REF!</definedName>
    <definedName name="red2k">#REF!</definedName>
    <definedName name="red3a" localSheetId="17">#REF!</definedName>
    <definedName name="red3a">#REF!</definedName>
    <definedName name="red3b" localSheetId="17">#REF!</definedName>
    <definedName name="red3b">#REF!</definedName>
    <definedName name="RepCurrency">[2]Настр!$C$14</definedName>
    <definedName name="RepDate">[2]Настр!$C$11</definedName>
    <definedName name="RepPeriod">[9]Настр!$C$12</definedName>
    <definedName name="Sale_pr_3_SNG" localSheetId="17">'[6]Исх данные '!#REF!</definedName>
    <definedName name="Sale_pr_3_SNG" localSheetId="1">'[6]Исх данные '!#REF!</definedName>
    <definedName name="Sale_pr_3_SNG" localSheetId="2">'[6]Исх данные '!#REF!</definedName>
    <definedName name="Sale_pr_3_SNG" localSheetId="4">'[6]Исх данные '!#REF!</definedName>
    <definedName name="Sale_pr_3_SNG" localSheetId="7">'[6]Исх данные '!#REF!</definedName>
    <definedName name="Sale_pr_3_SNG" localSheetId="8">'[6]Исх данные '!#REF!</definedName>
    <definedName name="Sale_pr_3_SNG" localSheetId="9">'[6]Исх данные '!#REF!</definedName>
    <definedName name="Sale_pr_3_SNG" localSheetId="10">'[6]Исх данные '!#REF!</definedName>
    <definedName name="Sale_pr_3_SNG">'[6]Исх данные '!#REF!</definedName>
    <definedName name="Sale_pr_4_SNG" localSheetId="17">'[6]Исх данные '!#REF!</definedName>
    <definedName name="Sale_pr_4_SNG" localSheetId="1">'[6]Исх данные '!#REF!</definedName>
    <definedName name="Sale_pr_4_SNG" localSheetId="2">'[6]Исх данные '!#REF!</definedName>
    <definedName name="Sale_pr_4_SNG" localSheetId="4">'[6]Исх данные '!#REF!</definedName>
    <definedName name="Sale_pr_4_SNG" localSheetId="7">'[6]Исх данные '!#REF!</definedName>
    <definedName name="Sale_pr_4_SNG" localSheetId="8">'[6]Исх данные '!#REF!</definedName>
    <definedName name="Sale_pr_4_SNG" localSheetId="9">'[6]Исх данные '!#REF!</definedName>
    <definedName name="Sale_pr_4_SNG" localSheetId="10">'[6]Исх данные '!#REF!</definedName>
    <definedName name="Sale_pr_4_SNG">'[6]Исх данные '!#REF!</definedName>
    <definedName name="Sale_pr_4_TN" localSheetId="17">'[6]Исх данные '!#REF!</definedName>
    <definedName name="Sale_pr_4_TN" localSheetId="1">'[6]Исх данные '!#REF!</definedName>
    <definedName name="Sale_pr_4_TN" localSheetId="2">'[6]Исх данные '!#REF!</definedName>
    <definedName name="Sale_pr_4_TN" localSheetId="4">'[6]Исх данные '!#REF!</definedName>
    <definedName name="Sale_pr_4_TN">'[6]Исх данные '!#REF!</definedName>
    <definedName name="Sale_pr_4_YNG" localSheetId="17">'[6]Исх данные '!#REF!</definedName>
    <definedName name="Sale_pr_4_YNG" localSheetId="1">'[6]Исх данные '!#REF!</definedName>
    <definedName name="Sale_pr_4_YNG" localSheetId="2">'[6]Исх данные '!#REF!</definedName>
    <definedName name="Sale_pr_4_YNG" localSheetId="4">'[6]Исх данные '!#REF!</definedName>
    <definedName name="Sale_pr_4_YNG">'[6]Исх данные '!#REF!</definedName>
    <definedName name="Start_of_p">'[6]Исх данные '!#REF!</definedName>
    <definedName name="TABLE" localSheetId="3">'Форма 1.3.'!#REF!</definedName>
    <definedName name="TABLE" localSheetId="4">'Форма 1.5'!#REF!</definedName>
    <definedName name="TABLE" localSheetId="5">'Форма 1.7.'!#REF!</definedName>
    <definedName name="TABLE" localSheetId="6">'Форма 1.9.'!#REF!</definedName>
    <definedName name="TABLE" localSheetId="11">'Форма 3.1.'!#REF!</definedName>
    <definedName name="TABLE" localSheetId="12">'Форма 3.2.'!#REF!</definedName>
    <definedName name="TABLE" localSheetId="13">'Форма 4.1.'!#REF!</definedName>
    <definedName name="TABLE" localSheetId="14">'Форма 4.2.'!#REF!</definedName>
    <definedName name="TABLE" localSheetId="16">'Форма 8.3.'!#REF!</definedName>
    <definedName name="TABLE_2" localSheetId="3">'Форма 1.3.'!#REF!</definedName>
    <definedName name="TABLE_2" localSheetId="4">'Форма 1.5'!#REF!</definedName>
    <definedName name="TABLE_2" localSheetId="5">'Форма 1.7.'!#REF!</definedName>
    <definedName name="TABLE_2" localSheetId="6">'Форма 1.9.'!#REF!</definedName>
    <definedName name="TABLE_2" localSheetId="11">'Форма 3.1.'!#REF!</definedName>
    <definedName name="TABLE_2" localSheetId="12">'Форма 3.2.'!#REF!</definedName>
    <definedName name="TABLE_2" localSheetId="13">'Форма 4.1.'!#REF!</definedName>
    <definedName name="TABLE_2" localSheetId="14">'Форма 4.2.'!#REF!</definedName>
    <definedName name="TABLE_2" localSheetId="16">'Форма 8.3.'!#REF!</definedName>
    <definedName name="textmonth">[4]СУТТ!#REF!</definedName>
    <definedName name="textyear">[4]СУТТ!#REF!</definedName>
    <definedName name="vvvv8" localSheetId="17">#REF!</definedName>
    <definedName name="vvvv8" localSheetId="1">#REF!</definedName>
    <definedName name="vvvv8" localSheetId="2">#REF!</definedName>
    <definedName name="vvvv8" localSheetId="4">#REF!</definedName>
    <definedName name="vvvv8">#REF!</definedName>
    <definedName name="vvvv9">[1]Суточная!$I$14</definedName>
    <definedName name="vvvvv" localSheetId="17">#REF!</definedName>
    <definedName name="vvvvv" localSheetId="1">#REF!</definedName>
    <definedName name="vvvvv" localSheetId="2">#REF!</definedName>
    <definedName name="vvvvv" localSheetId="4">#REF!</definedName>
    <definedName name="vvvvv" localSheetId="7">#REF!</definedName>
    <definedName name="vvvvv" localSheetId="8">#REF!</definedName>
    <definedName name="vvvvv" localSheetId="9">#REF!</definedName>
    <definedName name="vvvvv" localSheetId="10">#REF!</definedName>
    <definedName name="vvvvv">#REF!</definedName>
    <definedName name="wwww1" localSheetId="17">#REF!</definedName>
    <definedName name="wwww1" localSheetId="1">#REF!</definedName>
    <definedName name="wwww1" localSheetId="2">#REF!</definedName>
    <definedName name="wwww1" localSheetId="4">#REF!</definedName>
    <definedName name="wwww1">#REF!</definedName>
    <definedName name="year" localSheetId="17">[4]СУТТ!#REF!</definedName>
    <definedName name="year" localSheetId="1">[4]СУТТ!#REF!</definedName>
    <definedName name="year" localSheetId="2">[4]СУТТ!#REF!</definedName>
    <definedName name="year" localSheetId="4">[4]СУТТ!#REF!</definedName>
    <definedName name="year">[4]СУТТ!#REF!</definedName>
    <definedName name="Z_1E6714A0_D75D_11D5_99D9_00C0262DE032_.wvu.Cols" localSheetId="17" hidden="1">#REF!</definedName>
    <definedName name="Z_1E6714A0_D75D_11D5_99D9_00C0262DE032_.wvu.Cols" localSheetId="1" hidden="1">#REF!</definedName>
    <definedName name="Z_1E6714A0_D75D_11D5_99D9_00C0262DE032_.wvu.Cols" localSheetId="2" hidden="1">#REF!</definedName>
    <definedName name="Z_1E6714A0_D75D_11D5_99D9_00C0262DE032_.wvu.Cols" localSheetId="4" hidden="1">#REF!</definedName>
    <definedName name="Z_1E6714A0_D75D_11D5_99D9_00C0262DE032_.wvu.Cols" hidden="1">#REF!</definedName>
    <definedName name="Z_C84D2CA0_D764_11D5_8958_005022823A54_.wvu.PrintArea" localSheetId="17" hidden="1">#REF!</definedName>
    <definedName name="Z_C84D2CA0_D764_11D5_8958_005022823A54_.wvu.PrintArea" localSheetId="1" hidden="1">#REF!</definedName>
    <definedName name="Z_C84D2CA0_D764_11D5_8958_005022823A54_.wvu.PrintArea" localSheetId="2" hidden="1">#REF!</definedName>
    <definedName name="Z_C84D2CA0_D764_11D5_8958_005022823A54_.wvu.PrintArea" localSheetId="4" hidden="1">#REF!</definedName>
    <definedName name="Z_C84D2CA0_D764_11D5_8958_005022823A54_.wvu.PrintArea" hidden="1">#REF!</definedName>
    <definedName name="а1">[10]СНГДУ!$L$968</definedName>
    <definedName name="а2">[10]СНГДУ!$L$945</definedName>
    <definedName name="ав" localSheetId="17">[11]Материалы!#REF!</definedName>
    <definedName name="ав" localSheetId="1">[11]Материалы!#REF!</definedName>
    <definedName name="ав" localSheetId="2">[11]Материалы!#REF!</definedName>
    <definedName name="ав" localSheetId="4">[11]Материалы!#REF!</definedName>
    <definedName name="ав" localSheetId="7">[11]Материалы!#REF!</definedName>
    <definedName name="ав" localSheetId="8">[11]Материалы!#REF!</definedName>
    <definedName name="ав" localSheetId="9">[11]Материалы!#REF!</definedName>
    <definedName name="ав" localSheetId="10">[11]Материалы!#REF!</definedName>
    <definedName name="ав">[11]Материалы!#REF!</definedName>
    <definedName name="Автоматы" localSheetId="17">[12]Материалы!#REF!</definedName>
    <definedName name="Автоматы" localSheetId="1">[12]Материалы!#REF!</definedName>
    <definedName name="Автоматы" localSheetId="2">[12]Материалы!#REF!</definedName>
    <definedName name="Автоматы" localSheetId="4">[12]Материалы!#REF!</definedName>
    <definedName name="Автоматы" localSheetId="7">[12]Материалы!#REF!</definedName>
    <definedName name="Автоматы" localSheetId="8">[12]Материалы!#REF!</definedName>
    <definedName name="Автоматы" localSheetId="9">[12]Материалы!#REF!</definedName>
    <definedName name="Автоматы" localSheetId="10">[12]Материалы!#REF!</definedName>
    <definedName name="Автоматы">[12]Материалы!#REF!</definedName>
    <definedName name="АКП">[13]Настр!$C$14</definedName>
    <definedName name="АУП">[14]Настр!$C$9</definedName>
    <definedName name="б1">[10]СНГДУ!$L$975</definedName>
    <definedName name="б2">[10]СНГДУ!$L$961</definedName>
    <definedName name="б3">[15]СНГДУ!$L$961</definedName>
    <definedName name="_xlnm.Database" localSheetId="17">#REF!</definedName>
    <definedName name="_xlnm.Database" localSheetId="1">#REF!</definedName>
    <definedName name="_xlnm.Database" localSheetId="2">#REF!</definedName>
    <definedName name="_xlnm.Database" localSheetId="4">#REF!</definedName>
    <definedName name="_xlnm.Database">#REF!</definedName>
    <definedName name="бюджет">[16]Настр!$C$9</definedName>
    <definedName name="в" localSheetId="17">#REF!</definedName>
    <definedName name="в" localSheetId="1">#REF!</definedName>
    <definedName name="в" localSheetId="2">#REF!</definedName>
    <definedName name="в" localSheetId="4">#REF!</definedName>
    <definedName name="в">#REF!</definedName>
    <definedName name="В16" localSheetId="17">#REF!</definedName>
    <definedName name="В16" localSheetId="1">#REF!</definedName>
    <definedName name="В16" localSheetId="2">#REF!</definedName>
    <definedName name="В16" localSheetId="4">#REF!</definedName>
    <definedName name="В16">#REF!</definedName>
    <definedName name="ВЛ" localSheetId="17">[12]Материалы!#REF!</definedName>
    <definedName name="ВЛ" localSheetId="1">[12]Материалы!#REF!</definedName>
    <definedName name="ВЛ" localSheetId="2">[12]Материалы!#REF!</definedName>
    <definedName name="ВЛ" localSheetId="4">[12]Материалы!#REF!</definedName>
    <definedName name="ВЛ">[12]Материалы!#REF!</definedName>
    <definedName name="врзак">[17]ГАЗ_камаз!$L$9</definedName>
    <definedName name="врзак1">[17]ГАЗ_камаз!$N$9</definedName>
    <definedName name="врсл1">[17]ГАЗ_камаз!$N$10</definedName>
    <definedName name="врслив">[17]ГАЗ_камаз!$L$10</definedName>
    <definedName name="Вэ" localSheetId="17">#REF!</definedName>
    <definedName name="Вэ" localSheetId="1">#REF!</definedName>
    <definedName name="Вэ" localSheetId="2">#REF!</definedName>
    <definedName name="Вэ" localSheetId="4">#REF!</definedName>
    <definedName name="Вэ">#REF!</definedName>
    <definedName name="д">[18]Настр!$C$18</definedName>
    <definedName name="ДА">'[19]ПВС с Коэф'!$T$31</definedName>
    <definedName name="диз" localSheetId="17">#REF!</definedName>
    <definedName name="диз" localSheetId="1">#REF!</definedName>
    <definedName name="диз" localSheetId="2">#REF!</definedName>
    <definedName name="диз" localSheetId="4">#REF!</definedName>
    <definedName name="диз">#REF!</definedName>
    <definedName name="емк">[17]ГАЗ_камаз!$L$8</definedName>
    <definedName name="емк1">[17]ГАЗ_камаз!$N$8</definedName>
    <definedName name="ж">[20]Настр!$C$18</definedName>
    <definedName name="_xlnm.Print_Titles" localSheetId="7">'Форма 2.1'!$7:$9</definedName>
    <definedName name="_xlnm.Print_Titles" localSheetId="8">'Форма 2.2'!$7:$9</definedName>
    <definedName name="_xlnm.Print_Titles" localSheetId="9">'Форма 2.3'!$7:$9</definedName>
    <definedName name="_xlnm.Print_Titles" localSheetId="10">'Форма 2.4'!$8:$9</definedName>
    <definedName name="_xlnm.Print_Titles" localSheetId="13">'Форма 4.1.'!$9:$9</definedName>
    <definedName name="_xlnm.Print_Titles" localSheetId="16">'Форма 8.3.'!$8:$8</definedName>
    <definedName name="ипам" localSheetId="17">[12]Материалы!#REF!</definedName>
    <definedName name="ипам" localSheetId="1">[12]Материалы!#REF!</definedName>
    <definedName name="ипам" localSheetId="2">[12]Материалы!#REF!</definedName>
    <definedName name="ипам" localSheetId="4">[12]Материалы!#REF!</definedName>
    <definedName name="ипам" localSheetId="7">[12]Материалы!#REF!</definedName>
    <definedName name="ипам" localSheetId="8">[12]Материалы!#REF!</definedName>
    <definedName name="ипам" localSheetId="9">[12]Материалы!#REF!</definedName>
    <definedName name="ипам" localSheetId="10">[12]Материалы!#REF!</definedName>
    <definedName name="ипам">[12]Материалы!#REF!</definedName>
    <definedName name="Курс" localSheetId="17">#REF!</definedName>
    <definedName name="Курс" localSheetId="1">#REF!</definedName>
    <definedName name="Курс" localSheetId="2">#REF!</definedName>
    <definedName name="Курс" localSheetId="4">#REF!</definedName>
    <definedName name="Курс">#REF!</definedName>
    <definedName name="Лампы" localSheetId="17">[12]Материалы!#REF!</definedName>
    <definedName name="Лампы" localSheetId="1">[12]Материалы!#REF!</definedName>
    <definedName name="Лампы" localSheetId="2">[12]Материалы!#REF!</definedName>
    <definedName name="Лампы" localSheetId="4">[12]Материалы!#REF!</definedName>
    <definedName name="Лампы">[12]Материалы!#REF!</definedName>
    <definedName name="МВ" localSheetId="17">[12]Материалы!#REF!</definedName>
    <definedName name="МВ" localSheetId="1">[12]Материалы!#REF!</definedName>
    <definedName name="МВ" localSheetId="2">[12]Материалы!#REF!</definedName>
    <definedName name="МВ" localSheetId="4">[12]Материалы!#REF!</definedName>
    <definedName name="МВ">[12]Материалы!#REF!</definedName>
    <definedName name="Нал." localSheetId="17">#REF!</definedName>
    <definedName name="Нал." localSheetId="1">#REF!</definedName>
    <definedName name="Нал." localSheetId="2">#REF!</definedName>
    <definedName name="Нал." localSheetId="4">#REF!</definedName>
    <definedName name="Нал.">#REF!</definedName>
    <definedName name="НДС" localSheetId="17">#REF!</definedName>
    <definedName name="НДС" localSheetId="1">#REF!</definedName>
    <definedName name="НДС" localSheetId="2">#REF!</definedName>
    <definedName name="НДС" localSheetId="4">#REF!</definedName>
    <definedName name="НДС">#REF!</definedName>
    <definedName name="НДСд" localSheetId="17">#REF!</definedName>
    <definedName name="НДСд" localSheetId="1">#REF!</definedName>
    <definedName name="НДСд" localSheetId="2">#REF!</definedName>
    <definedName name="НДСд" localSheetId="4">#REF!</definedName>
    <definedName name="НДСд">#REF!</definedName>
    <definedName name="НДСдиск" localSheetId="17">#REF!</definedName>
    <definedName name="НДСдиск">#REF!</definedName>
    <definedName name="НДСк" localSheetId="17">#REF!</definedName>
    <definedName name="НДСк">#REF!</definedName>
    <definedName name="Ноя" localSheetId="17">#REF!</definedName>
    <definedName name="Ноя">#REF!</definedName>
    <definedName name="НПР" localSheetId="17">[21]СУТТ!#REF!</definedName>
    <definedName name="НПР">[21]СУТТ!#REF!</definedName>
    <definedName name="о">[22]Настр!$C$18</definedName>
    <definedName name="_xlnm.Print_Area" localSheetId="17">'Факт и План'!$A$1:$G$21</definedName>
    <definedName name="_xlnm.Print_Area" localSheetId="1">'Форма 1.1'!$A$1:$D$23</definedName>
    <definedName name="_xlnm.Print_Area" localSheetId="2">'Форма 1.2'!$A$1:$F$15</definedName>
    <definedName name="_xlnm.Print_Area" localSheetId="3">'Форма 1.3.'!$A$1:$CZ$19</definedName>
    <definedName name="_xlnm.Print_Area" localSheetId="4">'Форма 1.5'!$A$1:$H$20</definedName>
    <definedName name="_xlnm.Print_Area" localSheetId="5">'Форма 1.7.'!$A$1:$CZ$18</definedName>
    <definedName name="_xlnm.Print_Area" localSheetId="6">'Форма 1.9.'!$A$1:$CZ$28</definedName>
    <definedName name="_xlnm.Print_Area" localSheetId="7">'Форма 2.1'!$A$1:$F$41</definedName>
    <definedName name="_xlnm.Print_Area" localSheetId="8">'Форма 2.2'!$A$1:$F$31</definedName>
    <definedName name="_xlnm.Print_Area" localSheetId="9">'Форма 2.3'!$A$1:$F$42</definedName>
    <definedName name="_xlnm.Print_Area" localSheetId="10">#REF!</definedName>
    <definedName name="_xlnm.Print_Area" localSheetId="11">'Форма 3.1.'!$A$1:$CZ$17</definedName>
    <definedName name="_xlnm.Print_Area" localSheetId="12">'Форма 3.2.'!$A$1:$CZ$17</definedName>
    <definedName name="_xlnm.Print_Area" localSheetId="13">'Форма 4.1.'!$A$1:$CZ$32</definedName>
    <definedName name="_xlnm.Print_Area" localSheetId="14">'Форма 4.2.'!$A$1:$CZ$28</definedName>
    <definedName name="_xlnm.Print_Area" localSheetId="15">'Форма 8.1.'!$A$1:$AA$694</definedName>
    <definedName name="_xlnm.Print_Area" localSheetId="16">'Форма 8.3.'!$A$1:$CX$30</definedName>
    <definedName name="_xlnm.Print_Area">#REF!</definedName>
    <definedName name="оп">[16]Настр!$C$8</definedName>
    <definedName name="Основная">'[23]ПВС с Коэф'!$T$31</definedName>
    <definedName name="п">[24]вед_потреблений!$AY$9:$AY$22</definedName>
    <definedName name="план">[25]Настр!$C$9</definedName>
    <definedName name="при">[26]Настр!$C$10</definedName>
    <definedName name="Продажи" localSheetId="17">#REF!</definedName>
    <definedName name="Продажи" localSheetId="1">#REF!</definedName>
    <definedName name="Продажи" localSheetId="2">#REF!</definedName>
    <definedName name="Продажи" localSheetId="4">#REF!</definedName>
    <definedName name="Продажи">#REF!</definedName>
    <definedName name="Прочие_активы" localSheetId="17">#REF!</definedName>
    <definedName name="Прочие_активы" localSheetId="1">#REF!</definedName>
    <definedName name="Прочие_активы" localSheetId="2">#REF!</definedName>
    <definedName name="Прочие_активы" localSheetId="4">#REF!</definedName>
    <definedName name="Прочие_активы">#REF!</definedName>
    <definedName name="Прочие_доходы__расходы" localSheetId="17">#REF!</definedName>
    <definedName name="Прочие_доходы__расходы" localSheetId="1">#REF!</definedName>
    <definedName name="Прочие_доходы__расходы" localSheetId="2">#REF!</definedName>
    <definedName name="Прочие_доходы__расходы" localSheetId="4">#REF!</definedName>
    <definedName name="Прочие_доходы__расходы">#REF!</definedName>
    <definedName name="Прочие_пассивы" localSheetId="17">#REF!</definedName>
    <definedName name="Прочие_пассивы">#REF!</definedName>
    <definedName name="ПС" localSheetId="17">#REF!</definedName>
    <definedName name="ПС">#REF!</definedName>
    <definedName name="Пэ" localSheetId="17">#REF!</definedName>
    <definedName name="Пэ">#REF!</definedName>
    <definedName name="Р" localSheetId="17">[12]Материалы!#REF!</definedName>
    <definedName name="Р">[12]Материалы!#REF!</definedName>
    <definedName name="раз2">[27]ГАЗ_камаз!$N$9</definedName>
    <definedName name="Рас">[27]ГАЗ_камаз!$L$9</definedName>
    <definedName name="Расп">[28]ГАЗ_камаз!$L$9</definedName>
    <definedName name="реестр">[16]Настр!$C$12</definedName>
    <definedName name="_xlnm.Recorder" localSheetId="17">#REF!</definedName>
    <definedName name="_xlnm.Recorder" localSheetId="1">#REF!</definedName>
    <definedName name="_xlnm.Recorder" localSheetId="2">#REF!</definedName>
    <definedName name="_xlnm.Recorder" localSheetId="4">#REF!</definedName>
    <definedName name="_xlnm.Recorder">#REF!</definedName>
    <definedName name="св">[29]Настр!$C$18</definedName>
    <definedName name="скор">[17]ГАЗ_камаз!$L$7</definedName>
    <definedName name="скор1">[17]ГАЗ_камаз!$N$7</definedName>
    <definedName name="см">[29]Настр!$C$14</definedName>
    <definedName name="СН" localSheetId="17">#REF!</definedName>
    <definedName name="СН" localSheetId="1">#REF!</definedName>
    <definedName name="СН" localSheetId="2">#REF!</definedName>
    <definedName name="СН" localSheetId="4">#REF!</definedName>
    <definedName name="СН">#REF!</definedName>
    <definedName name="ссс" localSheetId="17">#REF!</definedName>
    <definedName name="ссс" localSheetId="1">#REF!</definedName>
    <definedName name="ссс" localSheetId="2">#REF!</definedName>
    <definedName name="ссс" localSheetId="4">#REF!</definedName>
    <definedName name="ссс">#REF!</definedName>
    <definedName name="ссс1" localSheetId="17">#REF!</definedName>
    <definedName name="ссс1" localSheetId="1">#REF!</definedName>
    <definedName name="ссс1" localSheetId="2">#REF!</definedName>
    <definedName name="ссс1" localSheetId="4">#REF!</definedName>
    <definedName name="ссс1">#REF!</definedName>
    <definedName name="ссс2" localSheetId="17">#REF!</definedName>
    <definedName name="ссс2">#REF!</definedName>
    <definedName name="ссс3" localSheetId="17">#REF!</definedName>
    <definedName name="ссс3">#REF!</definedName>
    <definedName name="Счета_к_получению" localSheetId="17">#REF!</definedName>
    <definedName name="Счета_к_получению">#REF!</definedName>
    <definedName name="Счета_к_уплате" localSheetId="17">#REF!</definedName>
    <definedName name="Счета_к_уплате">#REF!</definedName>
    <definedName name="Тк" localSheetId="17">#REF!</definedName>
    <definedName name="Тк">#REF!</definedName>
    <definedName name="тн" localSheetId="17">'[26]План счетов'!#REF!</definedName>
    <definedName name="тн">'[26]План счетов'!#REF!</definedName>
    <definedName name="Тр" localSheetId="17">[12]Материалы!#REF!</definedName>
    <definedName name="Тр">[12]Материалы!#REF!</definedName>
    <definedName name="трп">[30]Настр!$C$8</definedName>
    <definedName name="ты">[13]Настр!$C$11</definedName>
    <definedName name="ф">[31]ПС!$E$4:$K$41</definedName>
    <definedName name="факт">[32]Настр!$C$11</definedName>
    <definedName name="ХХХ" localSheetId="17">#REF!</definedName>
    <definedName name="ХХХ" localSheetId="1">#REF!</definedName>
    <definedName name="ХХХ" localSheetId="2">#REF!</definedName>
    <definedName name="ХХХ" localSheetId="4">#REF!</definedName>
    <definedName name="ХХХ">#REF!</definedName>
    <definedName name="хххх" localSheetId="17">#REF!</definedName>
    <definedName name="хххх" localSheetId="1">#REF!</definedName>
    <definedName name="хххх" localSheetId="2">#REF!</definedName>
    <definedName name="хххх" localSheetId="4">#REF!</definedName>
    <definedName name="хххх">#REF!</definedName>
    <definedName name="ц">[33]вед_потреблений!$AY$9:$AY$22</definedName>
    <definedName name="ц1" localSheetId="17">#REF!</definedName>
    <definedName name="ц1" localSheetId="1">#REF!</definedName>
    <definedName name="ц1" localSheetId="2">#REF!</definedName>
    <definedName name="ц1" localSheetId="4">#REF!</definedName>
    <definedName name="ц1">#REF!</definedName>
    <definedName name="Цзак" localSheetId="17">#REF!</definedName>
    <definedName name="Цзак" localSheetId="1">#REF!</definedName>
    <definedName name="Цзак" localSheetId="2">#REF!</definedName>
    <definedName name="Цзак" localSheetId="4">#REF!</definedName>
    <definedName name="Цзак">#REF!</definedName>
    <definedName name="Цк" localSheetId="17">#REF!</definedName>
    <definedName name="Цк" localSheetId="1">#REF!</definedName>
    <definedName name="Цк" localSheetId="2">#REF!</definedName>
    <definedName name="Цк" localSheetId="4">#REF!</definedName>
    <definedName name="Цк">#REF!</definedName>
    <definedName name="Цэ" localSheetId="17">#REF!</definedName>
    <definedName name="Цэ">#REF!</definedName>
    <definedName name="щ">[22]Настр!$C$18</definedName>
    <definedName name="Щитки" localSheetId="17">[12]Материалы!#REF!</definedName>
    <definedName name="Щитки" localSheetId="1">[12]Материалы!#REF!</definedName>
    <definedName name="Щитки" localSheetId="2">[12]Материалы!#REF!</definedName>
    <definedName name="Щитки" localSheetId="4">[12]Материалы!#REF!</definedName>
    <definedName name="Щитки" localSheetId="7">[12]Материалы!#REF!</definedName>
    <definedName name="Щитки" localSheetId="8">[12]Материалы!#REF!</definedName>
    <definedName name="Щитки" localSheetId="9">[12]Материалы!#REF!</definedName>
    <definedName name="Щитки" localSheetId="10">[12]Материалы!#REF!</definedName>
    <definedName name="Щитки">[12]Материалы!#REF!</definedName>
    <definedName name="ЭСКОМ" localSheetId="17">'[34]План счетов'!#REF!</definedName>
    <definedName name="ЭСКОМ" localSheetId="1">'[34]План счетов'!#REF!</definedName>
    <definedName name="ЭСКОМ" localSheetId="2">'[34]План счетов'!#REF!</definedName>
    <definedName name="ЭСКОМ" localSheetId="4">'[34]План счетов'!#REF!</definedName>
    <definedName name="ЭСКОМ" localSheetId="7">'[34]План счетов'!#REF!</definedName>
    <definedName name="ЭСКОМ" localSheetId="8">'[34]План счетов'!#REF!</definedName>
    <definedName name="ЭСКОМ" localSheetId="9">'[34]План счетов'!#REF!</definedName>
    <definedName name="ЭСКОМ" localSheetId="10">'[34]План счетов'!#REF!</definedName>
    <definedName name="ЭСКОМ">'[34]План счетов'!#REF!</definedName>
    <definedName name="юж.черем">[15]СНГДУ!$L$975</definedName>
    <definedName name="я">[27]ГАЗ_камаз!$N$10</definedName>
    <definedName name="яма" localSheetId="17">#REF!</definedName>
    <definedName name="яма" localSheetId="1">#REF!</definedName>
    <definedName name="яма" localSheetId="2">#REF!</definedName>
    <definedName name="яма" localSheetId="4">#REF!</definedName>
    <definedName name="яма">#REF!</definedName>
  </definedNames>
  <calcPr calcId="152511" calcOnSave="0"/>
</workbook>
</file>

<file path=xl/calcChain.xml><?xml version="1.0" encoding="utf-8"?>
<calcChain xmlns="http://schemas.openxmlformats.org/spreadsheetml/2006/main">
  <c r="G692" i="12" l="1"/>
  <c r="L692" i="12"/>
  <c r="F6" i="5" l="1"/>
  <c r="F6" i="4"/>
  <c r="DK8" i="10"/>
  <c r="B10" i="16" l="1"/>
  <c r="B11" i="16"/>
  <c r="F10" i="14" l="1"/>
  <c r="AW9" i="8" l="1"/>
  <c r="F6" i="7"/>
  <c r="F6" i="6"/>
  <c r="A5" i="8"/>
  <c r="AZ28" i="11"/>
  <c r="Q28" i="11"/>
  <c r="AU27" i="11"/>
  <c r="L27" i="11"/>
  <c r="F5" i="11"/>
  <c r="M12" i="12"/>
  <c r="M13" i="12"/>
  <c r="M14" i="12"/>
  <c r="M15" i="12"/>
  <c r="M16" i="12"/>
  <c r="M17" i="12"/>
  <c r="M18" i="12"/>
  <c r="M19" i="12"/>
  <c r="M20" i="12"/>
  <c r="M21" i="12"/>
  <c r="M22" i="12"/>
  <c r="M23" i="12"/>
  <c r="M24" i="12"/>
  <c r="M25" i="12"/>
  <c r="M26" i="12"/>
  <c r="M27" i="12"/>
  <c r="M28" i="12"/>
  <c r="M29" i="12"/>
  <c r="M30" i="12"/>
  <c r="M31" i="12"/>
  <c r="M32" i="12"/>
  <c r="M33" i="12"/>
  <c r="M34" i="12"/>
  <c r="M35" i="12"/>
  <c r="M36" i="12"/>
  <c r="M37" i="12"/>
  <c r="M38" i="12"/>
  <c r="M39" i="12"/>
  <c r="M40" i="12"/>
  <c r="M41" i="12"/>
  <c r="M42" i="12"/>
  <c r="M43" i="12"/>
  <c r="M44" i="12"/>
  <c r="M45" i="12"/>
  <c r="M46" i="12"/>
  <c r="M47" i="12"/>
  <c r="M48" i="12"/>
  <c r="M49" i="12"/>
  <c r="M50" i="12"/>
  <c r="M51" i="12"/>
  <c r="M52" i="12"/>
  <c r="M53" i="12"/>
  <c r="M54" i="12"/>
  <c r="M55" i="12"/>
  <c r="M56" i="12"/>
  <c r="M57" i="12"/>
  <c r="M58" i="12"/>
  <c r="M59" i="12"/>
  <c r="M60" i="12"/>
  <c r="M61" i="12"/>
  <c r="M62" i="12"/>
  <c r="M63" i="12"/>
  <c r="M64" i="12"/>
  <c r="M65" i="12"/>
  <c r="M66" i="12"/>
  <c r="M67" i="12"/>
  <c r="M68" i="12"/>
  <c r="M69" i="12"/>
  <c r="M70" i="12"/>
  <c r="M71" i="12"/>
  <c r="M72" i="12"/>
  <c r="M73" i="12"/>
  <c r="M74" i="12"/>
  <c r="M75" i="12"/>
  <c r="M76" i="12"/>
  <c r="M77" i="12"/>
  <c r="M78" i="12"/>
  <c r="M79" i="12"/>
  <c r="M80" i="12"/>
  <c r="M81" i="12"/>
  <c r="M82" i="12"/>
  <c r="M83" i="12"/>
  <c r="M84" i="12"/>
  <c r="M85" i="12"/>
  <c r="M86" i="12"/>
  <c r="M87" i="12"/>
  <c r="M88" i="12"/>
  <c r="M89" i="12"/>
  <c r="M90" i="12"/>
  <c r="M91" i="12"/>
  <c r="M92" i="12"/>
  <c r="M93" i="12"/>
  <c r="M94" i="12"/>
  <c r="M95" i="12"/>
  <c r="M96" i="12"/>
  <c r="M97" i="12"/>
  <c r="M98" i="12"/>
  <c r="M99" i="12"/>
  <c r="M100" i="12"/>
  <c r="M101" i="12"/>
  <c r="M102" i="12"/>
  <c r="M103" i="12"/>
  <c r="M104" i="12"/>
  <c r="M105" i="12"/>
  <c r="M106" i="12"/>
  <c r="M107" i="12"/>
  <c r="M108" i="12"/>
  <c r="M109" i="12"/>
  <c r="M110" i="12"/>
  <c r="M111" i="12"/>
  <c r="M112" i="12"/>
  <c r="M113" i="12"/>
  <c r="M114" i="12"/>
  <c r="M115" i="12"/>
  <c r="M116" i="12"/>
  <c r="M117" i="12"/>
  <c r="M118" i="12"/>
  <c r="M119" i="12"/>
  <c r="M120" i="12"/>
  <c r="M121" i="12"/>
  <c r="M122" i="12"/>
  <c r="M123" i="12"/>
  <c r="M124" i="12"/>
  <c r="M125" i="12"/>
  <c r="M126" i="12"/>
  <c r="M127" i="12"/>
  <c r="M128" i="12"/>
  <c r="M129" i="12"/>
  <c r="M130" i="12"/>
  <c r="M131" i="12"/>
  <c r="M132" i="12"/>
  <c r="M133" i="12"/>
  <c r="M134" i="12"/>
  <c r="M135" i="12"/>
  <c r="M136" i="12"/>
  <c r="M137" i="12"/>
  <c r="M138" i="12"/>
  <c r="M139" i="12"/>
  <c r="M140" i="12"/>
  <c r="M141" i="12"/>
  <c r="M142" i="12"/>
  <c r="M143" i="12"/>
  <c r="M144" i="12"/>
  <c r="M145" i="12"/>
  <c r="M146" i="12"/>
  <c r="M147" i="12"/>
  <c r="M148" i="12"/>
  <c r="M149" i="12"/>
  <c r="M150" i="12"/>
  <c r="M151" i="12"/>
  <c r="M152" i="12"/>
  <c r="M153" i="12"/>
  <c r="M154" i="12"/>
  <c r="M155" i="12"/>
  <c r="M156" i="12"/>
  <c r="M157" i="12"/>
  <c r="M158" i="12"/>
  <c r="M159" i="12"/>
  <c r="M160" i="12"/>
  <c r="M161" i="12"/>
  <c r="M162" i="12"/>
  <c r="M163" i="12"/>
  <c r="M164" i="12"/>
  <c r="M165" i="12"/>
  <c r="M166" i="12"/>
  <c r="M167" i="12"/>
  <c r="M168" i="12"/>
  <c r="M169" i="12"/>
  <c r="M170" i="12"/>
  <c r="M171" i="12"/>
  <c r="M172" i="12"/>
  <c r="M173" i="12"/>
  <c r="M174" i="12"/>
  <c r="M175" i="12"/>
  <c r="M176" i="12"/>
  <c r="M177" i="12"/>
  <c r="M178" i="12"/>
  <c r="M179" i="12"/>
  <c r="M180" i="12"/>
  <c r="M181" i="12"/>
  <c r="M182" i="12"/>
  <c r="M183" i="12"/>
  <c r="M184" i="12"/>
  <c r="M185" i="12"/>
  <c r="M186" i="12"/>
  <c r="M187" i="12"/>
  <c r="M188" i="12"/>
  <c r="M189" i="12"/>
  <c r="M190" i="12"/>
  <c r="M191" i="12"/>
  <c r="M192" i="12"/>
  <c r="M193" i="12"/>
  <c r="M194" i="12"/>
  <c r="M195" i="12"/>
  <c r="M196" i="12"/>
  <c r="M197" i="12"/>
  <c r="M198" i="12"/>
  <c r="M199" i="12"/>
  <c r="M200" i="12"/>
  <c r="M201" i="12"/>
  <c r="M202" i="12"/>
  <c r="M203" i="12"/>
  <c r="M204" i="12"/>
  <c r="M205" i="12"/>
  <c r="M206" i="12"/>
  <c r="M207" i="12"/>
  <c r="M208" i="12"/>
  <c r="M209" i="12"/>
  <c r="M210" i="12"/>
  <c r="M211" i="12"/>
  <c r="M212" i="12"/>
  <c r="M213" i="12"/>
  <c r="M214" i="12"/>
  <c r="M215" i="12"/>
  <c r="M216" i="12"/>
  <c r="M217" i="12"/>
  <c r="M218" i="12"/>
  <c r="M219" i="12"/>
  <c r="M220" i="12"/>
  <c r="M221" i="12"/>
  <c r="M222" i="12"/>
  <c r="M223" i="12"/>
  <c r="M224" i="12"/>
  <c r="M225" i="12"/>
  <c r="M226" i="12"/>
  <c r="M227" i="12"/>
  <c r="M228" i="12"/>
  <c r="M229" i="12"/>
  <c r="M230" i="12"/>
  <c r="M231" i="12"/>
  <c r="M232" i="12"/>
  <c r="M233" i="12"/>
  <c r="M234" i="12"/>
  <c r="M235" i="12"/>
  <c r="M236" i="12"/>
  <c r="M237" i="12"/>
  <c r="M238" i="12"/>
  <c r="M239" i="12"/>
  <c r="M240" i="12"/>
  <c r="M241" i="12"/>
  <c r="M242" i="12"/>
  <c r="M243" i="12"/>
  <c r="M244" i="12"/>
  <c r="M245" i="12"/>
  <c r="M246" i="12"/>
  <c r="M247" i="12"/>
  <c r="M248" i="12"/>
  <c r="M249" i="12"/>
  <c r="M250" i="12"/>
  <c r="M251" i="12"/>
  <c r="M252" i="12"/>
  <c r="M253" i="12"/>
  <c r="M254" i="12"/>
  <c r="M255" i="12"/>
  <c r="M256" i="12"/>
  <c r="M257" i="12"/>
  <c r="M258" i="12"/>
  <c r="M259" i="12"/>
  <c r="M260" i="12"/>
  <c r="M261" i="12"/>
  <c r="M262" i="12"/>
  <c r="M263" i="12"/>
  <c r="M264" i="12"/>
  <c r="M265" i="12"/>
  <c r="M266" i="12"/>
  <c r="M267" i="12"/>
  <c r="M268" i="12"/>
  <c r="M269" i="12"/>
  <c r="M270" i="12"/>
  <c r="M271" i="12"/>
  <c r="M272" i="12"/>
  <c r="M273" i="12"/>
  <c r="M274" i="12"/>
  <c r="M275" i="12"/>
  <c r="M276" i="12"/>
  <c r="M277" i="12"/>
  <c r="M278" i="12"/>
  <c r="M279" i="12"/>
  <c r="M280" i="12"/>
  <c r="M281" i="12"/>
  <c r="M282" i="12"/>
  <c r="M283" i="12"/>
  <c r="M284" i="12"/>
  <c r="M285" i="12"/>
  <c r="M286" i="12"/>
  <c r="M287" i="12"/>
  <c r="M288" i="12"/>
  <c r="M289" i="12"/>
  <c r="M290" i="12"/>
  <c r="M291" i="12"/>
  <c r="M292" i="12"/>
  <c r="M293" i="12"/>
  <c r="M294" i="12"/>
  <c r="M295" i="12"/>
  <c r="M296" i="12"/>
  <c r="M297" i="12"/>
  <c r="M298" i="12"/>
  <c r="M299" i="12"/>
  <c r="M300" i="12"/>
  <c r="M301" i="12"/>
  <c r="M302" i="12"/>
  <c r="M303" i="12"/>
  <c r="M304" i="12"/>
  <c r="M305" i="12"/>
  <c r="M306" i="12"/>
  <c r="M307" i="12"/>
  <c r="M308" i="12"/>
  <c r="M309" i="12"/>
  <c r="M310" i="12"/>
  <c r="M311" i="12"/>
  <c r="M312" i="12"/>
  <c r="M313" i="12"/>
  <c r="M314" i="12"/>
  <c r="M315" i="12"/>
  <c r="M316" i="12"/>
  <c r="M317" i="12"/>
  <c r="M318" i="12"/>
  <c r="M319" i="12"/>
  <c r="M320" i="12"/>
  <c r="M321" i="12"/>
  <c r="M322" i="12"/>
  <c r="M323" i="12"/>
  <c r="M324" i="12"/>
  <c r="M325" i="12"/>
  <c r="M326" i="12"/>
  <c r="M327" i="12"/>
  <c r="M328" i="12"/>
  <c r="M329" i="12"/>
  <c r="M330" i="12"/>
  <c r="M331" i="12"/>
  <c r="M332" i="12"/>
  <c r="M333" i="12"/>
  <c r="M334" i="12"/>
  <c r="M335" i="12"/>
  <c r="M336" i="12"/>
  <c r="M337" i="12"/>
  <c r="M338" i="12"/>
  <c r="M339" i="12"/>
  <c r="M340" i="12"/>
  <c r="M341" i="12"/>
  <c r="M342" i="12"/>
  <c r="M343" i="12"/>
  <c r="M344" i="12"/>
  <c r="M345" i="12"/>
  <c r="M346" i="12"/>
  <c r="M347" i="12"/>
  <c r="M348" i="12"/>
  <c r="M349" i="12"/>
  <c r="M350" i="12"/>
  <c r="M351" i="12"/>
  <c r="M352" i="12"/>
  <c r="M353" i="12"/>
  <c r="M354" i="12"/>
  <c r="M355" i="12"/>
  <c r="M356" i="12"/>
  <c r="M357" i="12"/>
  <c r="M358" i="12"/>
  <c r="M359" i="12"/>
  <c r="M360" i="12"/>
  <c r="M361" i="12"/>
  <c r="M362" i="12"/>
  <c r="M363" i="12"/>
  <c r="M364" i="12"/>
  <c r="M365" i="12"/>
  <c r="M366" i="12"/>
  <c r="M367" i="12"/>
  <c r="M368" i="12"/>
  <c r="M369" i="12"/>
  <c r="M370" i="12"/>
  <c r="M371" i="12"/>
  <c r="M372" i="12"/>
  <c r="M373" i="12"/>
  <c r="M374" i="12"/>
  <c r="M375" i="12"/>
  <c r="M376" i="12"/>
  <c r="M377" i="12"/>
  <c r="M378" i="12"/>
  <c r="M379" i="12"/>
  <c r="M380" i="12"/>
  <c r="M381" i="12"/>
  <c r="M382" i="12"/>
  <c r="M383" i="12"/>
  <c r="M384" i="12"/>
  <c r="M385" i="12"/>
  <c r="M386" i="12"/>
  <c r="M387" i="12"/>
  <c r="M388" i="12"/>
  <c r="M389" i="12"/>
  <c r="M390" i="12"/>
  <c r="M391" i="12"/>
  <c r="M392" i="12"/>
  <c r="M393" i="12"/>
  <c r="M394" i="12"/>
  <c r="M395" i="12"/>
  <c r="M396" i="12"/>
  <c r="M397" i="12"/>
  <c r="M398" i="12"/>
  <c r="M399" i="12"/>
  <c r="M400" i="12"/>
  <c r="M401" i="12"/>
  <c r="M402" i="12"/>
  <c r="M403" i="12"/>
  <c r="M404" i="12"/>
  <c r="M405" i="12"/>
  <c r="M406" i="12"/>
  <c r="M407" i="12"/>
  <c r="M408" i="12"/>
  <c r="M409" i="12"/>
  <c r="M410" i="12"/>
  <c r="M411" i="12"/>
  <c r="M412" i="12"/>
  <c r="M413" i="12"/>
  <c r="M414" i="12"/>
  <c r="M415" i="12"/>
  <c r="M416" i="12"/>
  <c r="M417" i="12"/>
  <c r="M418" i="12"/>
  <c r="M419" i="12"/>
  <c r="M420" i="12"/>
  <c r="M421" i="12"/>
  <c r="M422" i="12"/>
  <c r="M423" i="12"/>
  <c r="M424" i="12"/>
  <c r="M425" i="12"/>
  <c r="M426" i="12"/>
  <c r="M427" i="12"/>
  <c r="M428" i="12"/>
  <c r="M429" i="12"/>
  <c r="M430" i="12"/>
  <c r="M431" i="12"/>
  <c r="M432" i="12"/>
  <c r="M433" i="12"/>
  <c r="M434" i="12"/>
  <c r="M435" i="12"/>
  <c r="M436" i="12"/>
  <c r="M437" i="12"/>
  <c r="M438" i="12"/>
  <c r="M439" i="12"/>
  <c r="M440" i="12"/>
  <c r="M441" i="12"/>
  <c r="M442" i="12"/>
  <c r="M443" i="12"/>
  <c r="M444" i="12"/>
  <c r="M445" i="12"/>
  <c r="M446" i="12"/>
  <c r="M447" i="12"/>
  <c r="M448" i="12"/>
  <c r="M449" i="12"/>
  <c r="M450" i="12"/>
  <c r="M451" i="12"/>
  <c r="M452" i="12"/>
  <c r="M453" i="12"/>
  <c r="M454" i="12"/>
  <c r="M455" i="12"/>
  <c r="M456" i="12"/>
  <c r="M457" i="12"/>
  <c r="M458" i="12"/>
  <c r="M459" i="12"/>
  <c r="M460" i="12"/>
  <c r="M461" i="12"/>
  <c r="M462" i="12"/>
  <c r="M463" i="12"/>
  <c r="M464" i="12"/>
  <c r="M465" i="12"/>
  <c r="M466" i="12"/>
  <c r="M467" i="12"/>
  <c r="M468" i="12"/>
  <c r="M469" i="12"/>
  <c r="M470" i="12"/>
  <c r="M471" i="12"/>
  <c r="M472" i="12"/>
  <c r="M473" i="12"/>
  <c r="M474" i="12"/>
  <c r="M475" i="12"/>
  <c r="M476" i="12"/>
  <c r="M477" i="12"/>
  <c r="M478" i="12"/>
  <c r="M479" i="12"/>
  <c r="M480" i="12"/>
  <c r="M481" i="12"/>
  <c r="M482" i="12"/>
  <c r="M483" i="12"/>
  <c r="M484" i="12"/>
  <c r="M485" i="12"/>
  <c r="M486" i="12"/>
  <c r="M487" i="12"/>
  <c r="M488" i="12"/>
  <c r="M489" i="12"/>
  <c r="M490" i="12"/>
  <c r="M491" i="12"/>
  <c r="M492" i="12"/>
  <c r="M493" i="12"/>
  <c r="M494" i="12"/>
  <c r="M495" i="12"/>
  <c r="M496" i="12"/>
  <c r="M497" i="12"/>
  <c r="M498" i="12"/>
  <c r="M499" i="12"/>
  <c r="M500" i="12"/>
  <c r="M501" i="12"/>
  <c r="M502" i="12"/>
  <c r="M503" i="12"/>
  <c r="M504" i="12"/>
  <c r="M505" i="12"/>
  <c r="M506" i="12"/>
  <c r="M507" i="12"/>
  <c r="M508" i="12"/>
  <c r="M509" i="12"/>
  <c r="M510" i="12"/>
  <c r="M511" i="12"/>
  <c r="M512" i="12"/>
  <c r="M513" i="12"/>
  <c r="M514" i="12"/>
  <c r="M515" i="12"/>
  <c r="M516" i="12"/>
  <c r="M517" i="12"/>
  <c r="M518" i="12"/>
  <c r="M519" i="12"/>
  <c r="M520" i="12"/>
  <c r="M521" i="12"/>
  <c r="M522" i="12"/>
  <c r="M523" i="12"/>
  <c r="M524" i="12"/>
  <c r="M525" i="12"/>
  <c r="M526" i="12"/>
  <c r="M527" i="12"/>
  <c r="M528" i="12"/>
  <c r="M529" i="12"/>
  <c r="M530" i="12"/>
  <c r="M531" i="12"/>
  <c r="M532" i="12"/>
  <c r="M533" i="12"/>
  <c r="M534" i="12"/>
  <c r="M535" i="12"/>
  <c r="M536" i="12"/>
  <c r="M537" i="12"/>
  <c r="M538" i="12"/>
  <c r="M539" i="12"/>
  <c r="M540" i="12"/>
  <c r="M541" i="12"/>
  <c r="M542" i="12"/>
  <c r="M543" i="12"/>
  <c r="M544" i="12"/>
  <c r="M545" i="12"/>
  <c r="M546" i="12"/>
  <c r="M547" i="12"/>
  <c r="M548" i="12"/>
  <c r="M549" i="12"/>
  <c r="M550" i="12"/>
  <c r="M551" i="12"/>
  <c r="M552" i="12"/>
  <c r="M553" i="12"/>
  <c r="M554" i="12"/>
  <c r="M555" i="12"/>
  <c r="M556" i="12"/>
  <c r="M557" i="12"/>
  <c r="M558" i="12"/>
  <c r="M559" i="12"/>
  <c r="M560" i="12"/>
  <c r="M561" i="12"/>
  <c r="M562" i="12"/>
  <c r="M563" i="12"/>
  <c r="M564" i="12"/>
  <c r="M565" i="12"/>
  <c r="M566" i="12"/>
  <c r="M567" i="12"/>
  <c r="M568" i="12"/>
  <c r="M569" i="12"/>
  <c r="M570" i="12"/>
  <c r="M571" i="12"/>
  <c r="M572" i="12"/>
  <c r="M573" i="12"/>
  <c r="M574" i="12"/>
  <c r="M575" i="12"/>
  <c r="M576" i="12"/>
  <c r="M577" i="12"/>
  <c r="M578" i="12"/>
  <c r="M579" i="12"/>
  <c r="M580" i="12"/>
  <c r="M581" i="12"/>
  <c r="M582" i="12"/>
  <c r="M583" i="12"/>
  <c r="M584" i="12"/>
  <c r="M585" i="12"/>
  <c r="M586" i="12"/>
  <c r="M587" i="12"/>
  <c r="M588" i="12"/>
  <c r="M589" i="12"/>
  <c r="M590" i="12"/>
  <c r="M591" i="12"/>
  <c r="M592" i="12"/>
  <c r="M593" i="12"/>
  <c r="M594" i="12"/>
  <c r="M595" i="12"/>
  <c r="M596" i="12"/>
  <c r="M597" i="12"/>
  <c r="M598" i="12"/>
  <c r="M599" i="12"/>
  <c r="M600" i="12"/>
  <c r="M601" i="12"/>
  <c r="M602" i="12"/>
  <c r="M603" i="12"/>
  <c r="M604" i="12"/>
  <c r="M605" i="12"/>
  <c r="M606" i="12"/>
  <c r="M607" i="12"/>
  <c r="M608" i="12"/>
  <c r="M609" i="12"/>
  <c r="M610" i="12"/>
  <c r="M611" i="12"/>
  <c r="M612" i="12"/>
  <c r="M613" i="12"/>
  <c r="M614" i="12"/>
  <c r="M615" i="12"/>
  <c r="M616" i="12"/>
  <c r="M617" i="12"/>
  <c r="M618" i="12"/>
  <c r="M619" i="12"/>
  <c r="M620" i="12"/>
  <c r="M621" i="12"/>
  <c r="M622" i="12"/>
  <c r="M623" i="12"/>
  <c r="M624" i="12"/>
  <c r="M625" i="12"/>
  <c r="M626" i="12"/>
  <c r="M627" i="12"/>
  <c r="M628" i="12"/>
  <c r="M629" i="12"/>
  <c r="M630" i="12"/>
  <c r="M631" i="12"/>
  <c r="M632" i="12"/>
  <c r="M633" i="12"/>
  <c r="M634" i="12"/>
  <c r="M635" i="12"/>
  <c r="M636" i="12"/>
  <c r="M637" i="12"/>
  <c r="M638" i="12"/>
  <c r="M639" i="12"/>
  <c r="M640" i="12"/>
  <c r="M641" i="12"/>
  <c r="M642" i="12"/>
  <c r="M643" i="12"/>
  <c r="M644" i="12"/>
  <c r="M645" i="12"/>
  <c r="M646" i="12"/>
  <c r="M647" i="12"/>
  <c r="M648" i="12"/>
  <c r="M649" i="12"/>
  <c r="M650" i="12"/>
  <c r="M651" i="12"/>
  <c r="M652" i="12"/>
  <c r="M653" i="12"/>
  <c r="M654" i="12"/>
  <c r="M655" i="12"/>
  <c r="M656" i="12"/>
  <c r="M657" i="12"/>
  <c r="M658" i="12"/>
  <c r="M659" i="12"/>
  <c r="M660" i="12"/>
  <c r="M661" i="12"/>
  <c r="M662" i="12"/>
  <c r="M663" i="12"/>
  <c r="M664" i="12"/>
  <c r="M665" i="12"/>
  <c r="M666" i="12"/>
  <c r="M667" i="12"/>
  <c r="M668" i="12"/>
  <c r="M669" i="12"/>
  <c r="M670" i="12"/>
  <c r="M671" i="12"/>
  <c r="M672" i="12"/>
  <c r="M673" i="12"/>
  <c r="M674" i="12"/>
  <c r="M675" i="12"/>
  <c r="M676" i="12"/>
  <c r="M677" i="12"/>
  <c r="M678" i="12"/>
  <c r="M679" i="12"/>
  <c r="M680" i="12"/>
  <c r="M681" i="12"/>
  <c r="M682" i="12"/>
  <c r="M683" i="12"/>
  <c r="M684" i="12"/>
  <c r="M685" i="12"/>
  <c r="M686" i="12"/>
  <c r="M687" i="12"/>
  <c r="M688" i="12"/>
  <c r="M689" i="12"/>
  <c r="M690" i="12"/>
  <c r="M11" i="12"/>
  <c r="AW21" i="8" l="1"/>
  <c r="AW19" i="8"/>
  <c r="BX18" i="6"/>
  <c r="F3" i="10" l="1"/>
  <c r="B4" i="14"/>
  <c r="A3" i="15"/>
  <c r="F6" i="2"/>
  <c r="BX14" i="6"/>
  <c r="BX17" i="6"/>
  <c r="BX16" i="6"/>
  <c r="AW23" i="8" l="1"/>
  <c r="AW25" i="8"/>
  <c r="A40" i="17"/>
  <c r="E40" i="17"/>
  <c r="AL28" i="8"/>
  <c r="A28" i="8"/>
  <c r="AL26" i="7"/>
  <c r="A26" i="7"/>
  <c r="AL30" i="6"/>
  <c r="A30" i="6"/>
  <c r="AL15" i="5"/>
  <c r="A15" i="5"/>
  <c r="AL15" i="4"/>
  <c r="A15" i="4"/>
  <c r="F50" i="20"/>
  <c r="B50" i="20"/>
  <c r="D39" i="19"/>
  <c r="A39" i="19"/>
  <c r="D30" i="18"/>
  <c r="A30" i="18"/>
  <c r="AL13" i="10"/>
  <c r="A13" i="10"/>
  <c r="BX15" i="6"/>
  <c r="CZ15" i="6"/>
  <c r="CY15" i="6"/>
  <c r="CX15" i="6"/>
  <c r="CW15" i="6"/>
  <c r="CV15" i="6"/>
  <c r="CU15" i="6"/>
  <c r="CT15" i="6"/>
  <c r="CS15" i="6"/>
  <c r="CR15" i="6"/>
  <c r="CQ15" i="6"/>
  <c r="CP15" i="6"/>
  <c r="CO15" i="6"/>
  <c r="CN15" i="6"/>
  <c r="CM15" i="6"/>
  <c r="CL15" i="6"/>
  <c r="CK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C47" i="20"/>
  <c r="D47" i="20" s="1"/>
  <c r="C46" i="20"/>
  <c r="F46" i="20" s="1"/>
  <c r="C45" i="20"/>
  <c r="G45" i="20" s="1"/>
  <c r="C44" i="20"/>
  <c r="G44" i="20" s="1"/>
  <c r="C43" i="20"/>
  <c r="D43" i="20" s="1"/>
  <c r="C42" i="20"/>
  <c r="F42" i="20" s="1"/>
  <c r="C41" i="20"/>
  <c r="G41" i="20" s="1"/>
  <c r="C40" i="20"/>
  <c r="G40" i="20" s="1"/>
  <c r="C39" i="20"/>
  <c r="D39" i="20" s="1"/>
  <c r="C38" i="20"/>
  <c r="F38" i="20" s="1"/>
  <c r="C37" i="20"/>
  <c r="G37" i="20" s="1"/>
  <c r="C36" i="20"/>
  <c r="G36" i="20" s="1"/>
  <c r="C35" i="20"/>
  <c r="D35" i="20" s="1"/>
  <c r="C34" i="20"/>
  <c r="F34" i="20" s="1"/>
  <c r="C33" i="20"/>
  <c r="G33" i="20" s="1"/>
  <c r="C32" i="20"/>
  <c r="G32" i="20" s="1"/>
  <c r="C31" i="20"/>
  <c r="G31" i="20" s="1"/>
  <c r="C30" i="20"/>
  <c r="F30" i="20" s="1"/>
  <c r="C29" i="20"/>
  <c r="G29" i="20" s="1"/>
  <c r="C28" i="20"/>
  <c r="G28" i="20" s="1"/>
  <c r="C27" i="20"/>
  <c r="G27" i="20" s="1"/>
  <c r="C26" i="20"/>
  <c r="F26" i="20" s="1"/>
  <c r="C25" i="20"/>
  <c r="G25" i="20" s="1"/>
  <c r="C24" i="20"/>
  <c r="G24" i="20" s="1"/>
  <c r="C23" i="20"/>
  <c r="D23" i="20" s="1"/>
  <c r="G22" i="20"/>
  <c r="F22" i="20"/>
  <c r="E22" i="20"/>
  <c r="D22" i="20"/>
  <c r="G21" i="20"/>
  <c r="F21" i="20"/>
  <c r="E21" i="20"/>
  <c r="D21" i="20"/>
  <c r="C20" i="20"/>
  <c r="F20" i="20" s="1"/>
  <c r="C19" i="20"/>
  <c r="G19" i="20" s="1"/>
  <c r="C18" i="20"/>
  <c r="G18" i="20" s="1"/>
  <c r="C17" i="20"/>
  <c r="G17" i="20" s="1"/>
  <c r="G16" i="20"/>
  <c r="F16" i="20"/>
  <c r="E16" i="20"/>
  <c r="C16" i="20"/>
  <c r="C15" i="20"/>
  <c r="F15" i="20" s="1"/>
  <c r="C14" i="20"/>
  <c r="G14" i="20" s="1"/>
  <c r="C13" i="20"/>
  <c r="G13" i="20" s="1"/>
  <c r="C12" i="20"/>
  <c r="D12" i="20" s="1"/>
  <c r="C11" i="20"/>
  <c r="F11" i="20" s="1"/>
  <c r="C10" i="20"/>
  <c r="G10" i="20" s="1"/>
  <c r="B4" i="20"/>
  <c r="D35" i="19"/>
  <c r="F35" i="19" s="1"/>
  <c r="F34" i="19"/>
  <c r="D34" i="19"/>
  <c r="D30" i="19"/>
  <c r="D29" i="19" s="1"/>
  <c r="F29" i="19" s="1"/>
  <c r="C29" i="19"/>
  <c r="B29" i="19"/>
  <c r="D27" i="19"/>
  <c r="D24" i="19" s="1"/>
  <c r="F24" i="19" s="1"/>
  <c r="D26" i="19"/>
  <c r="D25" i="19"/>
  <c r="I24" i="19"/>
  <c r="I23" i="19"/>
  <c r="D23" i="19"/>
  <c r="F23" i="19" s="1"/>
  <c r="F21" i="19" s="1"/>
  <c r="I22" i="19"/>
  <c r="I21" i="19"/>
  <c r="I20" i="19"/>
  <c r="I19" i="19"/>
  <c r="D19" i="19"/>
  <c r="F19" i="19" s="1"/>
  <c r="I18" i="19"/>
  <c r="F18" i="19"/>
  <c r="D18" i="19"/>
  <c r="I17" i="19"/>
  <c r="F17" i="19"/>
  <c r="D17" i="19"/>
  <c r="I16" i="19"/>
  <c r="D16" i="19"/>
  <c r="F16" i="19" s="1"/>
  <c r="I15" i="19"/>
  <c r="D15" i="19"/>
  <c r="F15" i="19" s="1"/>
  <c r="I14" i="19"/>
  <c r="F14" i="19"/>
  <c r="D14" i="19"/>
  <c r="I13" i="19"/>
  <c r="I12" i="19"/>
  <c r="I11" i="19"/>
  <c r="D10" i="19"/>
  <c r="F10" i="19" s="1"/>
  <c r="D26" i="18"/>
  <c r="C25" i="18"/>
  <c r="B25" i="18"/>
  <c r="D25" i="18" s="1"/>
  <c r="F25" i="18" s="1"/>
  <c r="D23" i="18"/>
  <c r="F23" i="18" s="1"/>
  <c r="D22" i="18"/>
  <c r="F22" i="18" s="1"/>
  <c r="F20" i="18" s="1"/>
  <c r="I18" i="18"/>
  <c r="D18" i="18"/>
  <c r="F18" i="18" s="1"/>
  <c r="F17" i="18" s="1"/>
  <c r="I17" i="18"/>
  <c r="I16" i="18"/>
  <c r="F16" i="18"/>
  <c r="D16" i="18"/>
  <c r="I15" i="18"/>
  <c r="D15" i="18"/>
  <c r="I14" i="18"/>
  <c r="D14" i="18"/>
  <c r="I13" i="18"/>
  <c r="D13" i="18"/>
  <c r="F13" i="18" s="1"/>
  <c r="I12" i="18"/>
  <c r="F12" i="18"/>
  <c r="F10" i="18" s="1"/>
  <c r="D12" i="18"/>
  <c r="I11" i="18"/>
  <c r="D36" i="17"/>
  <c r="F36" i="17" s="1"/>
  <c r="D35" i="17"/>
  <c r="F35" i="17" s="1"/>
  <c r="D31" i="17"/>
  <c r="D30" i="17" s="1"/>
  <c r="F30" i="17" s="1"/>
  <c r="C30" i="17"/>
  <c r="B30" i="17"/>
  <c r="D28" i="17"/>
  <c r="F28" i="17" s="1"/>
  <c r="D26" i="17"/>
  <c r="F26" i="17" s="1"/>
  <c r="D24" i="17"/>
  <c r="F24" i="17" s="1"/>
  <c r="J23" i="17"/>
  <c r="D23" i="17"/>
  <c r="F23" i="17" s="1"/>
  <c r="J22" i="17"/>
  <c r="D22" i="17"/>
  <c r="F22" i="17" s="1"/>
  <c r="J21" i="17"/>
  <c r="J20" i="17"/>
  <c r="J19" i="17"/>
  <c r="J18" i="17"/>
  <c r="D18" i="17"/>
  <c r="J17" i="17"/>
  <c r="D17" i="17"/>
  <c r="J16" i="17"/>
  <c r="D16" i="17"/>
  <c r="J15" i="17"/>
  <c r="D15" i="17"/>
  <c r="J14" i="17"/>
  <c r="J13" i="17"/>
  <c r="D13" i="17"/>
  <c r="F13" i="17" s="1"/>
  <c r="C13" i="17"/>
  <c r="B13" i="17"/>
  <c r="J12" i="17"/>
  <c r="D12" i="17"/>
  <c r="F12" i="17" s="1"/>
  <c r="F10" i="17" s="1"/>
  <c r="J11" i="17"/>
  <c r="E36" i="20" l="1"/>
  <c r="F43" i="20"/>
  <c r="D13" i="20"/>
  <c r="D27" i="20"/>
  <c r="F36" i="20"/>
  <c r="F12" i="20"/>
  <c r="E28" i="20"/>
  <c r="D41" i="20"/>
  <c r="E13" i="20"/>
  <c r="D17" i="20"/>
  <c r="D25" i="20"/>
  <c r="E27" i="20"/>
  <c r="E35" i="20"/>
  <c r="D33" i="20"/>
  <c r="F35" i="20"/>
  <c r="D40" i="20"/>
  <c r="E44" i="20"/>
  <c r="D10" i="20"/>
  <c r="D18" i="20"/>
  <c r="D28" i="20"/>
  <c r="E43" i="20"/>
  <c r="F44" i="20"/>
  <c r="D14" i="20"/>
  <c r="E17" i="20"/>
  <c r="E18" i="20"/>
  <c r="D24" i="20"/>
  <c r="D48" i="20" s="1"/>
  <c r="F27" i="20"/>
  <c r="D31" i="20"/>
  <c r="D32" i="20"/>
  <c r="E39" i="20"/>
  <c r="E40" i="20"/>
  <c r="E47" i="20"/>
  <c r="F17" i="20"/>
  <c r="E23" i="20"/>
  <c r="E24" i="20"/>
  <c r="D29" i="20"/>
  <c r="E31" i="20"/>
  <c r="E32" i="20"/>
  <c r="D36" i="20"/>
  <c r="D37" i="20"/>
  <c r="F39" i="20"/>
  <c r="F40" i="20"/>
  <c r="D44" i="20"/>
  <c r="D45" i="20"/>
  <c r="F47" i="20"/>
  <c r="G48" i="20"/>
  <c r="E12" i="20"/>
  <c r="D19" i="20"/>
  <c r="F23" i="20"/>
  <c r="F31" i="20"/>
  <c r="G11" i="20"/>
  <c r="G15" i="20"/>
  <c r="G20" i="20"/>
  <c r="G42" i="20"/>
  <c r="G46" i="20"/>
  <c r="E10" i="20"/>
  <c r="D11" i="20"/>
  <c r="G12" i="20"/>
  <c r="F13" i="20"/>
  <c r="E14" i="20"/>
  <c r="D15" i="20"/>
  <c r="F18" i="20"/>
  <c r="E19" i="20"/>
  <c r="D20" i="20"/>
  <c r="G23" i="20"/>
  <c r="F24" i="20"/>
  <c r="E25" i="20"/>
  <c r="D26" i="20"/>
  <c r="F28" i="20"/>
  <c r="E29" i="20"/>
  <c r="D30" i="20"/>
  <c r="F32" i="20"/>
  <c r="E33" i="20"/>
  <c r="D34" i="20"/>
  <c r="G35" i="20"/>
  <c r="E37" i="20"/>
  <c r="D38" i="20"/>
  <c r="G39" i="20"/>
  <c r="E41" i="20"/>
  <c r="D42" i="20"/>
  <c r="G43" i="20"/>
  <c r="E45" i="20"/>
  <c r="D46" i="20"/>
  <c r="G47" i="20"/>
  <c r="G26" i="20"/>
  <c r="G30" i="20"/>
  <c r="G34" i="20"/>
  <c r="G38" i="20"/>
  <c r="F10" i="20"/>
  <c r="E11" i="20"/>
  <c r="F14" i="20"/>
  <c r="E15" i="20"/>
  <c r="F19" i="20"/>
  <c r="E20" i="20"/>
  <c r="F25" i="20"/>
  <c r="E26" i="20"/>
  <c r="F29" i="20"/>
  <c r="E30" i="20"/>
  <c r="F33" i="20"/>
  <c r="E34" i="20"/>
  <c r="F37" i="20"/>
  <c r="E38" i="20"/>
  <c r="F41" i="20"/>
  <c r="E42" i="20"/>
  <c r="F45" i="20"/>
  <c r="E46" i="20"/>
  <c r="C48" i="20"/>
  <c r="F12" i="19"/>
  <c r="F37" i="19"/>
  <c r="F32" i="19"/>
  <c r="F28" i="18"/>
  <c r="F33" i="17"/>
  <c r="F20" i="17"/>
  <c r="F38" i="17" s="1"/>
  <c r="E48" i="20" l="1"/>
  <c r="F48" i="20"/>
  <c r="BX11" i="6" l="1"/>
  <c r="BX11" i="12"/>
  <c r="F14" i="14" l="1"/>
  <c r="C14" i="14"/>
  <c r="E12" i="14"/>
  <c r="BE10" i="2"/>
  <c r="BE12" i="2" s="1"/>
  <c r="BX12" i="6" l="1"/>
  <c r="BM8" i="10"/>
  <c r="BU8" i="10" s="1"/>
  <c r="CC8" i="10" s="1"/>
  <c r="CK8" i="10" s="1"/>
  <c r="CS8" i="10" s="1"/>
  <c r="C20" i="13"/>
  <c r="A20" i="13"/>
  <c r="B16" i="15" l="1"/>
  <c r="A4" i="15"/>
  <c r="BE11" i="11" l="1"/>
  <c r="BE13" i="11"/>
  <c r="AL17" i="2"/>
  <c r="A17" i="2"/>
  <c r="BE14" i="2"/>
  <c r="BX13" i="6" l="1"/>
  <c r="BM9" i="10"/>
  <c r="BU9" i="10" s="1"/>
  <c r="CC9" i="10" s="1"/>
  <c r="CK9" i="10" s="1"/>
  <c r="CS9" i="10" s="1"/>
  <c r="AB690" i="12"/>
  <c r="AB689" i="12"/>
  <c r="AB688" i="12"/>
  <c r="AB687" i="12"/>
  <c r="AB686" i="12"/>
  <c r="AB685" i="12"/>
  <c r="AB684" i="12"/>
  <c r="AB683" i="12"/>
  <c r="AB682" i="12"/>
  <c r="AB681" i="12"/>
  <c r="AB680" i="12"/>
  <c r="AB679" i="12"/>
  <c r="AB678" i="12"/>
  <c r="AB677" i="12"/>
  <c r="AB676" i="12"/>
  <c r="AB675" i="12"/>
  <c r="AB674" i="12"/>
  <c r="AB673" i="12"/>
  <c r="AB672" i="12"/>
  <c r="AB671" i="12"/>
  <c r="AB670" i="12"/>
  <c r="AB669" i="12"/>
  <c r="AB668" i="12"/>
  <c r="AB667" i="12"/>
  <c r="AB666" i="12"/>
  <c r="AB665" i="12"/>
  <c r="AB664" i="12"/>
  <c r="AB663" i="12"/>
  <c r="AB662" i="12"/>
  <c r="AB661" i="12"/>
  <c r="AB660" i="12"/>
  <c r="AB659" i="12"/>
  <c r="AB658" i="12"/>
  <c r="AB657" i="12"/>
  <c r="AB656" i="12"/>
  <c r="AB655" i="12"/>
  <c r="AB654" i="12"/>
  <c r="AB653" i="12"/>
  <c r="AB652" i="12"/>
  <c r="AB651" i="12"/>
  <c r="AB650" i="12"/>
  <c r="AB649" i="12"/>
  <c r="AB648" i="12"/>
  <c r="AB647" i="12"/>
  <c r="AB646" i="12"/>
  <c r="AB645" i="12"/>
  <c r="AB644" i="12"/>
  <c r="AB643" i="12"/>
  <c r="AB642" i="12"/>
  <c r="AB641" i="12"/>
  <c r="AB640" i="12"/>
  <c r="AB639" i="12"/>
  <c r="AB638" i="12"/>
  <c r="AB637" i="12"/>
  <c r="AB636" i="12"/>
  <c r="AB635" i="12"/>
  <c r="AB634" i="12"/>
  <c r="AB633" i="12"/>
  <c r="AB632" i="12"/>
  <c r="AB631" i="12"/>
  <c r="AB630" i="12"/>
  <c r="AB629" i="12"/>
  <c r="AB628" i="12"/>
  <c r="AB627" i="12"/>
  <c r="AB626" i="12"/>
  <c r="AB625" i="12"/>
  <c r="AB624" i="12"/>
  <c r="AB623" i="12"/>
  <c r="AB622" i="12"/>
  <c r="AB621" i="12"/>
  <c r="AB620" i="12"/>
  <c r="AB619" i="12"/>
  <c r="AB618" i="12"/>
  <c r="AB617" i="12"/>
  <c r="AB616" i="12"/>
  <c r="AB615" i="12"/>
  <c r="AB614" i="12"/>
  <c r="AB613" i="12"/>
  <c r="AB612" i="12"/>
  <c r="AB611" i="12"/>
  <c r="AB610" i="12"/>
  <c r="AB609" i="12"/>
  <c r="AB608" i="12"/>
  <c r="AB607" i="12"/>
  <c r="AB606" i="12"/>
  <c r="AB605" i="12"/>
  <c r="AB604" i="12"/>
  <c r="AB603" i="12"/>
  <c r="AB602" i="12"/>
  <c r="AB601" i="12"/>
  <c r="AB600" i="12"/>
  <c r="AB599" i="12"/>
  <c r="AB598" i="12"/>
  <c r="AB597" i="12"/>
  <c r="AB596" i="12"/>
  <c r="AB595" i="12"/>
  <c r="AB594" i="12"/>
  <c r="AB593" i="12"/>
  <c r="AB592" i="12"/>
  <c r="AB591" i="12"/>
  <c r="AB590" i="12"/>
  <c r="AB589" i="12"/>
  <c r="AB588" i="12"/>
  <c r="AB587" i="12"/>
  <c r="AB586" i="12"/>
  <c r="AB585" i="12"/>
  <c r="AB584" i="12"/>
  <c r="AB583" i="12"/>
  <c r="AB582" i="12"/>
  <c r="AB581" i="12"/>
  <c r="AB580" i="12"/>
  <c r="AB579" i="12"/>
  <c r="AB578" i="12"/>
  <c r="AB577" i="12"/>
  <c r="AB576" i="12"/>
  <c r="AB575" i="12"/>
  <c r="AB574" i="12"/>
  <c r="AB573" i="12"/>
  <c r="AB572" i="12"/>
  <c r="AB571" i="12"/>
  <c r="AB570" i="12"/>
  <c r="AB569" i="12"/>
  <c r="AB568" i="12"/>
  <c r="AB567" i="12"/>
  <c r="AB566" i="12"/>
  <c r="AB565" i="12"/>
  <c r="AB564" i="12"/>
  <c r="AB563" i="12"/>
  <c r="AB562" i="12"/>
  <c r="AB561" i="12"/>
  <c r="AB560" i="12"/>
  <c r="AB559" i="12"/>
  <c r="AB558" i="12"/>
  <c r="AB557" i="12"/>
  <c r="AB556" i="12"/>
  <c r="AB555" i="12"/>
  <c r="AB554" i="12"/>
  <c r="AB553" i="12"/>
  <c r="AB552" i="12"/>
  <c r="AB551" i="12"/>
  <c r="AB550" i="12"/>
  <c r="AB549" i="12"/>
  <c r="AB548" i="12"/>
  <c r="AB547" i="12"/>
  <c r="AB546" i="12"/>
  <c r="AB545" i="12"/>
  <c r="AB544" i="12"/>
  <c r="AB543" i="12"/>
  <c r="AB542" i="12"/>
  <c r="AB541" i="12"/>
  <c r="AB540" i="12"/>
  <c r="AB539" i="12"/>
  <c r="AB538" i="12"/>
  <c r="AB537" i="12"/>
  <c r="AB536" i="12"/>
  <c r="AB535" i="12"/>
  <c r="AB534" i="12"/>
  <c r="AB533" i="12"/>
  <c r="AB532" i="12"/>
  <c r="AB531" i="12"/>
  <c r="AB530" i="12"/>
  <c r="AB529" i="12"/>
  <c r="AB528" i="12"/>
  <c r="AB527" i="12"/>
  <c r="AB526" i="12"/>
  <c r="AB525" i="12"/>
  <c r="AB524" i="12"/>
  <c r="AB523" i="12"/>
  <c r="AB522" i="12"/>
  <c r="AB521" i="12"/>
  <c r="AB520" i="12"/>
  <c r="AB519" i="12"/>
  <c r="AB518" i="12"/>
  <c r="AB517" i="12"/>
  <c r="AB516" i="12"/>
  <c r="AB515" i="12"/>
  <c r="AB514" i="12"/>
  <c r="AB513" i="12"/>
  <c r="AB512" i="12"/>
  <c r="AB511" i="12"/>
  <c r="AB510" i="12"/>
  <c r="AB509" i="12"/>
  <c r="AB508" i="12"/>
  <c r="AB507" i="12"/>
  <c r="AB506" i="12"/>
  <c r="AB505" i="12"/>
  <c r="AB504" i="12"/>
  <c r="AB503" i="12"/>
  <c r="AB502" i="12"/>
  <c r="AB501" i="12"/>
  <c r="AB500" i="12"/>
  <c r="AB499" i="12"/>
  <c r="AB498" i="12"/>
  <c r="AB497" i="12"/>
  <c r="AB496" i="12"/>
  <c r="AB495" i="12"/>
  <c r="AB494" i="12"/>
  <c r="AB493" i="12"/>
  <c r="AB492" i="12"/>
  <c r="AB491" i="12"/>
  <c r="AB490" i="12"/>
  <c r="AB489" i="12"/>
  <c r="AB488" i="12"/>
  <c r="AB487" i="12"/>
  <c r="AB486" i="12"/>
  <c r="AB485" i="12"/>
  <c r="AB484" i="12"/>
  <c r="AB483" i="12"/>
  <c r="AB482" i="12"/>
  <c r="AB481" i="12"/>
  <c r="AB480" i="12"/>
  <c r="AB479" i="12"/>
  <c r="AB478" i="12"/>
  <c r="AB477" i="12"/>
  <c r="AB476" i="12"/>
  <c r="AB475" i="12"/>
  <c r="AB474" i="12"/>
  <c r="AB473" i="12"/>
  <c r="AB472" i="12"/>
  <c r="AB471" i="12"/>
  <c r="AB470" i="12"/>
  <c r="AB469" i="12"/>
  <c r="AB468" i="12"/>
  <c r="AB467" i="12"/>
  <c r="AB466" i="12"/>
  <c r="AB465" i="12"/>
  <c r="AB464" i="12"/>
  <c r="AB463" i="12"/>
  <c r="AB462" i="12"/>
  <c r="AB461" i="12"/>
  <c r="AB460" i="12"/>
  <c r="AB459" i="12"/>
  <c r="AB458" i="12"/>
  <c r="AB457" i="12"/>
  <c r="AB456" i="12"/>
  <c r="AB455" i="12"/>
  <c r="AB454" i="12"/>
  <c r="AB453" i="12"/>
  <c r="AB452" i="12"/>
  <c r="AB451" i="12"/>
  <c r="AB450" i="12"/>
  <c r="AB449" i="12"/>
  <c r="AB448" i="12"/>
  <c r="AB447" i="12"/>
  <c r="AB446" i="12"/>
  <c r="AB445" i="12"/>
  <c r="AB444" i="12"/>
  <c r="AB443" i="12"/>
  <c r="AB442" i="12"/>
  <c r="AB441" i="12"/>
  <c r="AB440" i="12"/>
  <c r="AB439" i="12"/>
  <c r="AB438" i="12"/>
  <c r="AB437" i="12"/>
  <c r="AB436" i="12"/>
  <c r="AB435" i="12"/>
  <c r="AB434" i="12"/>
  <c r="AB433" i="12"/>
  <c r="AB432" i="12"/>
  <c r="AB431" i="12"/>
  <c r="AB430" i="12"/>
  <c r="AB429" i="12"/>
  <c r="AB428" i="12"/>
  <c r="AB427" i="12"/>
  <c r="AB426" i="12"/>
  <c r="AB425" i="12"/>
  <c r="AB424" i="12"/>
  <c r="AB423" i="12"/>
  <c r="AB422" i="12"/>
  <c r="AB421" i="12"/>
  <c r="AB420" i="12"/>
  <c r="AB419" i="12"/>
  <c r="AB418" i="12"/>
  <c r="AB417" i="12"/>
  <c r="AB416" i="12"/>
  <c r="AB415" i="12"/>
  <c r="AB414" i="12"/>
  <c r="AB413" i="12"/>
  <c r="AB412" i="12"/>
  <c r="AB411" i="12"/>
  <c r="AB410" i="12"/>
  <c r="AB409" i="12"/>
  <c r="AB408" i="12"/>
  <c r="AB407" i="12"/>
  <c r="AB406" i="12"/>
  <c r="AB405" i="12"/>
  <c r="AB404" i="12"/>
  <c r="AB403" i="12"/>
  <c r="AB402" i="12"/>
  <c r="AB401" i="12"/>
  <c r="AB400" i="12"/>
  <c r="AB399" i="12"/>
  <c r="AB398" i="12"/>
  <c r="AB397" i="12"/>
  <c r="AB396" i="12"/>
  <c r="AB395" i="12"/>
  <c r="AB394" i="12"/>
  <c r="AB393" i="12"/>
  <c r="AB392" i="12"/>
  <c r="AB391" i="12"/>
  <c r="AB390" i="12"/>
  <c r="AB389" i="12"/>
  <c r="AB388" i="12"/>
  <c r="AB387" i="12"/>
  <c r="AB386" i="12"/>
  <c r="AB385" i="12"/>
  <c r="AB384" i="12"/>
  <c r="AB383" i="12"/>
  <c r="AB382" i="12"/>
  <c r="AB381" i="12"/>
  <c r="AB380" i="12"/>
  <c r="AB379" i="12"/>
  <c r="AB378" i="12"/>
  <c r="AB377" i="12"/>
  <c r="AB376" i="12"/>
  <c r="AB375" i="12"/>
  <c r="AB374" i="12"/>
  <c r="AB373" i="12"/>
  <c r="AB372" i="12"/>
  <c r="AB371" i="12"/>
  <c r="AB370" i="12"/>
  <c r="AB369" i="12"/>
  <c r="AB368" i="12"/>
  <c r="AB367" i="12"/>
  <c r="AB366" i="12"/>
  <c r="AB365" i="12"/>
  <c r="AB364" i="12"/>
  <c r="AB363" i="12"/>
  <c r="AB362" i="12"/>
  <c r="AB361" i="12"/>
  <c r="AB360" i="12"/>
  <c r="AB359" i="12"/>
  <c r="AB358" i="12"/>
  <c r="AB357" i="12"/>
  <c r="AB356" i="12"/>
  <c r="AB355" i="12"/>
  <c r="AB354" i="12"/>
  <c r="AB353" i="12"/>
  <c r="AB352" i="12"/>
  <c r="AB351" i="12"/>
  <c r="AB350" i="12"/>
  <c r="AB349" i="12"/>
  <c r="AB348" i="12"/>
  <c r="AB347" i="12"/>
  <c r="AB346" i="12"/>
  <c r="AB345" i="12"/>
  <c r="AB344" i="12"/>
  <c r="AB343" i="12"/>
  <c r="AB342" i="12"/>
  <c r="AB341" i="12"/>
  <c r="AB340" i="12"/>
  <c r="AB339" i="12"/>
  <c r="AB338" i="12"/>
  <c r="AB337" i="12"/>
  <c r="AB336" i="12"/>
  <c r="AB335" i="12"/>
  <c r="AB334" i="12"/>
  <c r="AB333" i="12"/>
  <c r="AB332" i="12"/>
  <c r="AB331" i="12"/>
  <c r="AB330" i="12"/>
  <c r="AB329" i="12"/>
  <c r="AB328" i="12"/>
  <c r="AB327" i="12"/>
  <c r="AB326" i="12"/>
  <c r="AB325" i="12"/>
  <c r="AB324" i="12"/>
  <c r="AB323" i="12"/>
  <c r="AB322" i="12"/>
  <c r="AB321" i="12"/>
  <c r="AB320" i="12"/>
  <c r="AB319" i="12"/>
  <c r="AB318" i="12"/>
  <c r="AB317" i="12"/>
  <c r="AB316" i="12"/>
  <c r="AB315" i="12"/>
  <c r="AB314" i="12"/>
  <c r="AB313" i="12"/>
  <c r="AB312" i="12"/>
  <c r="AB311" i="12"/>
  <c r="AB310" i="12"/>
  <c r="AB309" i="12"/>
  <c r="AB308" i="12"/>
  <c r="AB307" i="12"/>
  <c r="AB306" i="12"/>
  <c r="AB305" i="12"/>
  <c r="AB304" i="12"/>
  <c r="AB303" i="12"/>
  <c r="AB302" i="12"/>
  <c r="AB301" i="12"/>
  <c r="AB300" i="12"/>
  <c r="AB299" i="12"/>
  <c r="AB298" i="12"/>
  <c r="AB297" i="12"/>
  <c r="AB296" i="12"/>
  <c r="AB295" i="12"/>
  <c r="AB294" i="12"/>
  <c r="AB293" i="12"/>
  <c r="AB292" i="12"/>
  <c r="AB291" i="12"/>
  <c r="AB290" i="12"/>
  <c r="AB289" i="12"/>
  <c r="AB288" i="12"/>
  <c r="AB287" i="12"/>
  <c r="AB286" i="12"/>
  <c r="AB285" i="12"/>
  <c r="AB284" i="12"/>
  <c r="AB283" i="12"/>
  <c r="AB282" i="12"/>
  <c r="AB281" i="12"/>
  <c r="AB280" i="12"/>
  <c r="AB279" i="12"/>
  <c r="AB278" i="12"/>
  <c r="AB277" i="12"/>
  <c r="AB276" i="12"/>
  <c r="AB275" i="12"/>
  <c r="AB274" i="12"/>
  <c r="AB273" i="12"/>
  <c r="AB272" i="12"/>
  <c r="AB271" i="12"/>
  <c r="AB270" i="12"/>
  <c r="AB269" i="12"/>
  <c r="AB268" i="12"/>
  <c r="AB267" i="12"/>
  <c r="AB266" i="12"/>
  <c r="AB265" i="12"/>
  <c r="AB264" i="12"/>
  <c r="AB263" i="12"/>
  <c r="AB262" i="12"/>
  <c r="AB261" i="12"/>
  <c r="AB260" i="12"/>
  <c r="AB259" i="12"/>
  <c r="AB258" i="12"/>
  <c r="AB257" i="12"/>
  <c r="AB256" i="12"/>
  <c r="AB255" i="12"/>
  <c r="AB254" i="12"/>
  <c r="AB253" i="12"/>
  <c r="AB252" i="12"/>
  <c r="AB251" i="12"/>
  <c r="AB250" i="12"/>
  <c r="AB249" i="12"/>
  <c r="AB248" i="12"/>
  <c r="AB247" i="12"/>
  <c r="AB246" i="12"/>
  <c r="AB245" i="12"/>
  <c r="AB244" i="12"/>
  <c r="AB243" i="12"/>
  <c r="AB242" i="12"/>
  <c r="AB241" i="12"/>
  <c r="AB240" i="12"/>
  <c r="AB239" i="12"/>
  <c r="AB238" i="12"/>
  <c r="AB237" i="12"/>
  <c r="AB236" i="12"/>
  <c r="AB235" i="12"/>
  <c r="AB234" i="12"/>
  <c r="AB233" i="12"/>
  <c r="AB232" i="12"/>
  <c r="AB231" i="12"/>
  <c r="AB230" i="12"/>
  <c r="AB229" i="12"/>
  <c r="AB228" i="12"/>
  <c r="AB227" i="12"/>
  <c r="AB226" i="12"/>
  <c r="AB225" i="12"/>
  <c r="AB224" i="12"/>
  <c r="AB223" i="12"/>
  <c r="AB222" i="12"/>
  <c r="AB221" i="12"/>
  <c r="AB220" i="12"/>
  <c r="AB219" i="12"/>
  <c r="AB218" i="12"/>
  <c r="AB217" i="12"/>
  <c r="AB216" i="12"/>
  <c r="AB215" i="12"/>
  <c r="AB214" i="12"/>
  <c r="AB213" i="12"/>
  <c r="AB212" i="12"/>
  <c r="AB211" i="12"/>
  <c r="AB210" i="12"/>
  <c r="AB209" i="12"/>
  <c r="AB208" i="12"/>
  <c r="AB207" i="12"/>
  <c r="AB206" i="12"/>
  <c r="AB205" i="12"/>
  <c r="AB204" i="12"/>
  <c r="AB203" i="12"/>
  <c r="AB202" i="12"/>
  <c r="AB201" i="12"/>
  <c r="AB200" i="12"/>
  <c r="AB199" i="12"/>
  <c r="AB198" i="12"/>
  <c r="AB197" i="12"/>
  <c r="AB196" i="12"/>
  <c r="AB195" i="12"/>
  <c r="AB194" i="12"/>
  <c r="AB193" i="12"/>
  <c r="AB192" i="12"/>
  <c r="AB191" i="12"/>
  <c r="AB190" i="12"/>
  <c r="AB189" i="12"/>
  <c r="AB188" i="12"/>
  <c r="AB187" i="12"/>
  <c r="AB186" i="12"/>
  <c r="AB185" i="12"/>
  <c r="AB184" i="12"/>
  <c r="AB183" i="12"/>
  <c r="AB182" i="12"/>
  <c r="AB181" i="12"/>
  <c r="AB180" i="12"/>
  <c r="AB179" i="12"/>
  <c r="AB178" i="12"/>
  <c r="AB177" i="12"/>
  <c r="AB176" i="12"/>
  <c r="AB175" i="12"/>
  <c r="AB174" i="12"/>
  <c r="AB173" i="12"/>
  <c r="AB172" i="12"/>
  <c r="AB171" i="12"/>
  <c r="AB170" i="12"/>
  <c r="AB169" i="12"/>
  <c r="AB168" i="12"/>
  <c r="AB167" i="12"/>
  <c r="AB166" i="12"/>
  <c r="AB165" i="12"/>
  <c r="AB164" i="12"/>
  <c r="AB163" i="12"/>
  <c r="AB162" i="12"/>
  <c r="AB161" i="12"/>
  <c r="AB160" i="12"/>
  <c r="AB159" i="12"/>
  <c r="AB158" i="12"/>
  <c r="AB157" i="12"/>
  <c r="AB156" i="12"/>
  <c r="AB155" i="12"/>
  <c r="AB154" i="12"/>
  <c r="AB153" i="12"/>
  <c r="AB152" i="12"/>
  <c r="AB151" i="12"/>
  <c r="AB150" i="12"/>
  <c r="AB149" i="12"/>
  <c r="AB148" i="12"/>
  <c r="AB147" i="12"/>
  <c r="AB146" i="12"/>
  <c r="AB145" i="12"/>
  <c r="AB144" i="12"/>
  <c r="AB143" i="12"/>
  <c r="AB142" i="12"/>
  <c r="AB141" i="12"/>
  <c r="AB140" i="12"/>
  <c r="AB139" i="12"/>
  <c r="AB138" i="12"/>
  <c r="AB137" i="12"/>
  <c r="AB136" i="12"/>
  <c r="AB135" i="12"/>
  <c r="AB134" i="12"/>
  <c r="AB133" i="12"/>
  <c r="AB132" i="12"/>
  <c r="AB131" i="12"/>
  <c r="AB130" i="12"/>
  <c r="AB129" i="12"/>
  <c r="AB128" i="12"/>
  <c r="AB127" i="12"/>
  <c r="AB126" i="12"/>
  <c r="AB125" i="12"/>
  <c r="AB124" i="12"/>
  <c r="AB123" i="12"/>
  <c r="AB122" i="12"/>
  <c r="AB121" i="12"/>
  <c r="AB120" i="12"/>
  <c r="AB119" i="12"/>
  <c r="AB118" i="12"/>
  <c r="AB117" i="12"/>
  <c r="AB116" i="12"/>
  <c r="AB115" i="12"/>
  <c r="AB114" i="12"/>
  <c r="AB113" i="12"/>
  <c r="AB112" i="12"/>
  <c r="AB111" i="12"/>
  <c r="AB110" i="12"/>
  <c r="AB109" i="12"/>
  <c r="AB108" i="12"/>
  <c r="AB107" i="12"/>
  <c r="AB106" i="12"/>
  <c r="AB105" i="12"/>
  <c r="AB104" i="12"/>
  <c r="AB103" i="12"/>
  <c r="AB102" i="12"/>
  <c r="AB101" i="12"/>
  <c r="AB100" i="12"/>
  <c r="AB99" i="12"/>
  <c r="AB98" i="12"/>
  <c r="AB97" i="12"/>
  <c r="AB96" i="12"/>
  <c r="AB95" i="12"/>
  <c r="AB94" i="12"/>
  <c r="AB93" i="12"/>
  <c r="AB92" i="12"/>
  <c r="AB91" i="12"/>
  <c r="AB90" i="12"/>
  <c r="AB89" i="12"/>
  <c r="AB88" i="12"/>
  <c r="AB87" i="12"/>
  <c r="AB86" i="12"/>
  <c r="AB85" i="12"/>
  <c r="AB84" i="12"/>
  <c r="AB83" i="12"/>
  <c r="AB82" i="12"/>
  <c r="AB81" i="12"/>
  <c r="AB80" i="12"/>
  <c r="AB79" i="12"/>
  <c r="AB78" i="12"/>
  <c r="AB77" i="12"/>
  <c r="AB76" i="12"/>
  <c r="AB75" i="12"/>
  <c r="AB74" i="12"/>
  <c r="AB73" i="12"/>
  <c r="AB72" i="12"/>
  <c r="AB71" i="12"/>
  <c r="AB70" i="12"/>
  <c r="AB69" i="12"/>
  <c r="AB68" i="12"/>
  <c r="AB67" i="12"/>
  <c r="AB66" i="12"/>
  <c r="AB65" i="12"/>
  <c r="AB64" i="12"/>
  <c r="AB63" i="12"/>
  <c r="AB62" i="12"/>
  <c r="AB61" i="12"/>
  <c r="AB60" i="12"/>
  <c r="AB59" i="12"/>
  <c r="AB58" i="12"/>
  <c r="AB57" i="12"/>
  <c r="AB56" i="12"/>
  <c r="AB55" i="12"/>
  <c r="AB54" i="12"/>
  <c r="AB53" i="12"/>
  <c r="AB52" i="12"/>
  <c r="AB51" i="12"/>
  <c r="AB50" i="12"/>
  <c r="AB49" i="12"/>
  <c r="AB48" i="12"/>
  <c r="AB47" i="12"/>
  <c r="AB46" i="12"/>
  <c r="AB45" i="12"/>
  <c r="AB44" i="12"/>
  <c r="AB43" i="12"/>
  <c r="AB42" i="12"/>
  <c r="AB41" i="12"/>
  <c r="AB40" i="12"/>
  <c r="AB39" i="12"/>
  <c r="AB38" i="12"/>
  <c r="AB37" i="12"/>
  <c r="AB36" i="12"/>
  <c r="AB35" i="12"/>
  <c r="AB34" i="12"/>
  <c r="AB33" i="12"/>
  <c r="AB32" i="12"/>
  <c r="AB31" i="12"/>
  <c r="AB30" i="12"/>
  <c r="AB29" i="12"/>
  <c r="AB28" i="12"/>
  <c r="AB27" i="12"/>
  <c r="AB26" i="12"/>
  <c r="AB25" i="12"/>
  <c r="AB24" i="12"/>
  <c r="AB23" i="12"/>
  <c r="AB22" i="12"/>
  <c r="AB21" i="12"/>
  <c r="AB20" i="12"/>
  <c r="AB19" i="12"/>
  <c r="AB18" i="12"/>
  <c r="AB17" i="12"/>
  <c r="AB16" i="12"/>
  <c r="AB15" i="12"/>
  <c r="AB14" i="12"/>
  <c r="AB13" i="12"/>
  <c r="AB12" i="12"/>
  <c r="AB11" i="12"/>
  <c r="C16" i="13" l="1" a="1"/>
  <c r="C16" i="13" s="1"/>
  <c r="C12" i="13" a="1"/>
  <c r="C12" i="13" s="1"/>
  <c r="C8" i="13" a="1"/>
  <c r="C8" i="13" s="1"/>
  <c r="C7" i="13" a="1"/>
  <c r="C7" i="13" s="1"/>
  <c r="C15" i="13" a="1"/>
  <c r="C15" i="13" s="1"/>
  <c r="C11" i="13" a="1"/>
  <c r="C11" i="13" s="1"/>
  <c r="C18" i="13" a="1"/>
  <c r="C18" i="13" s="1"/>
  <c r="C14" i="13" a="1"/>
  <c r="C14" i="13" s="1"/>
  <c r="C10" i="13" a="1"/>
  <c r="C10" i="13" s="1"/>
  <c r="C13" i="13" a="1"/>
  <c r="C13" i="13" s="1"/>
  <c r="C17" i="13" a="1"/>
  <c r="C17" i="13" s="1"/>
  <c r="C9" i="13" a="1"/>
  <c r="C9" i="13" s="1"/>
  <c r="D17" i="3"/>
  <c r="D16" i="3"/>
  <c r="D15" i="3"/>
  <c r="F11" i="14" l="1"/>
  <c r="F12" i="14" s="1"/>
  <c r="B9" i="16" s="1"/>
  <c r="BX10" i="6" l="1"/>
</calcChain>
</file>

<file path=xl/sharedStrings.xml><?xml version="1.0" encoding="utf-8"?>
<sst xmlns="http://schemas.openxmlformats.org/spreadsheetml/2006/main" count="5213" uniqueCount="875">
  <si>
    <t>(Образец)</t>
  </si>
  <si>
    <t>(в ред. Приказа Минэнерго России от 21.06.2017 № 544)</t>
  </si>
  <si>
    <t>Форма 1.3. Расчет показателя средней продолжительности прекращения передачи электрической энергии потребителям услуг и показателя средней частоты прекращений передачи электрической энергии потребителям услуг сетевой организации</t>
  </si>
  <si>
    <t>Наименование сетевой организации</t>
  </si>
  <si>
    <t>№
п/п</t>
  </si>
  <si>
    <t>Наименование составляющей показателя</t>
  </si>
  <si>
    <t>Метод определения</t>
  </si>
  <si>
    <t>1</t>
  </si>
  <si>
    <t>Максимальное за расчетный период регулирования число точек поставки потребителей услуг сетевой 
организации, шт.</t>
  </si>
  <si>
    <t>В соответствии с заключенными 
договорами по передаче электроэнергии</t>
  </si>
  <si>
    <t>2</t>
  </si>
  <si>
    <r>
      <t>Средняя продолжительность прекращения передачи электрической энергии на точку поставки (П</t>
    </r>
    <r>
      <rPr>
        <vertAlign val="subscript"/>
        <sz val="11"/>
        <rFont val="Times New Roman"/>
        <family val="1"/>
        <charset val="204"/>
      </rPr>
      <t>saidi</t>
    </r>
    <r>
      <rPr>
        <sz val="11"/>
        <rFont val="Times New Roman"/>
        <family val="1"/>
        <charset val="204"/>
      </rPr>
      <t>), час</t>
    </r>
  </si>
  <si>
    <t>сумма произведений по столбцу 9 
и столбцу 13 формы 8.1, деленная 
на значение пункта 1 Формы 1.3
(Σ столбец 9 * столбец 13) / пункт 1 
формы 1.3).
При этом учитываются только события, 
по которым значения в столбце 8 равны "В", 
а в столбце 27 равны "1"</t>
  </si>
  <si>
    <t>3</t>
  </si>
  <si>
    <r>
      <t>Средняя частота прекращений передачи электрической энергии на точку поставки (П</t>
    </r>
    <r>
      <rPr>
        <vertAlign val="subscript"/>
        <sz val="11"/>
        <rFont val="Times New Roman"/>
        <family val="1"/>
        <charset val="204"/>
      </rPr>
      <t>saifi</t>
    </r>
    <r>
      <rPr>
        <sz val="11"/>
        <rFont val="Times New Roman"/>
        <family val="1"/>
        <charset val="204"/>
      </rPr>
      <t>), шт.</t>
    </r>
  </si>
  <si>
    <t>Сумма по столбцу 13 формы 8.1 
и деленная на значение пункта 1 формы 1.3
(Σ столбец 13 формы 8.1 / пункт 1 
формы 1.3).
При этом учитываются только события, 
по которым значения в столбце 8 равны "В", 
а в столбце 27 равны "1"</t>
  </si>
  <si>
    <t>Должность</t>
  </si>
  <si>
    <t>Ф.И.О.</t>
  </si>
  <si>
    <t>Подпись</t>
  </si>
  <si>
    <t>Отчет по показателям уровня надёжности и качества оказываемых услуг</t>
  </si>
  <si>
    <t>ООО "Энергонефть Томск"</t>
  </si>
  <si>
    <t>(наименование электросетевой организации)</t>
  </si>
  <si>
    <t>№</t>
  </si>
  <si>
    <t>Форма Методических указаний (Приказ Минэнерго России от 29.11.2016 №1256 )</t>
  </si>
  <si>
    <t xml:space="preserve">Наименование </t>
  </si>
  <si>
    <t>Форма 1.1</t>
  </si>
  <si>
    <t>Форма 1.2</t>
  </si>
  <si>
    <t>Форма 1.5</t>
  </si>
  <si>
    <t xml:space="preserve">Предложения электросетевой организации по плановым значениям показателей надежности и качества услуг на каждый расчетный период регулирования 
в пределах долгосрочного периода регулирования </t>
  </si>
  <si>
    <t>Форма 1.9</t>
  </si>
  <si>
    <t>Данные об экономических и технических характеристиках 
и (или) условиях деятельности территориальных сетевых организаций</t>
  </si>
  <si>
    <t>Форма 2.1</t>
  </si>
  <si>
    <t>Форма 2.2</t>
  </si>
  <si>
    <t>Форма 2.3</t>
  </si>
  <si>
    <t>Форма 2.4</t>
  </si>
  <si>
    <t>Предложения территориальных сетевых организаций по плановым значениям параметров (критериев), характеризующих индикаторы качества обслуживания потребителей, на каждый расчетный период регулирования в пределах долгосрочного периода регулирования</t>
  </si>
  <si>
    <t>Форма 3.1</t>
  </si>
  <si>
    <t>Форма 3.2</t>
  </si>
  <si>
    <t xml:space="preserve">Форма 4.1 </t>
  </si>
  <si>
    <t xml:space="preserve">Форма 4.2 </t>
  </si>
  <si>
    <t>Расчет обобщенного показателя уровня надежности и качества оказываемых услуг</t>
  </si>
  <si>
    <t xml:space="preserve">Форма 8.1 </t>
  </si>
  <si>
    <t xml:space="preserve">Форма 8.3 </t>
  </si>
  <si>
    <t>Генеральный директор</t>
  </si>
  <si>
    <t>Мажурин В.А.</t>
  </si>
  <si>
    <t>(должность)</t>
  </si>
  <si>
    <t>(Ф.И.О.)</t>
  </si>
  <si>
    <t>(подпись)</t>
  </si>
  <si>
    <t>за  2018 год</t>
  </si>
  <si>
    <t>Форма 3.1. Отчетные данные для расчета значения показателя качества</t>
  </si>
  <si>
    <t>Наименование сетевой организации (подразделения/филиала)</t>
  </si>
  <si>
    <t>Показатель</t>
  </si>
  <si>
    <t>Число, шт.</t>
  </si>
  <si>
    <r>
      <t>Число заявок на технологическое присоединение к сети, поданных в соответствии с требованиями нормативных правовых актов, по которым сетевой организацией в соответствующий расчетный период направлен проект договора об осуществлении технологического присоединения заявителей к сети, шт. (</t>
    </r>
    <r>
      <rPr>
        <i/>
        <sz val="11"/>
        <rFont val="Times New Roman"/>
        <family val="1"/>
        <charset val="204"/>
      </rPr>
      <t>N</t>
    </r>
    <r>
      <rPr>
        <vertAlign val="subscript"/>
        <sz val="11"/>
        <rFont val="Times New Roman"/>
        <family val="1"/>
        <charset val="204"/>
      </rPr>
      <t>заяв тпр</t>
    </r>
    <r>
      <rPr>
        <sz val="11"/>
        <rFont val="Times New Roman"/>
        <family val="1"/>
        <charset val="204"/>
      </rPr>
      <t>)</t>
    </r>
  </si>
  <si>
    <r>
      <t>Число заявок на технологическое присоединение к сети, поданных в соответствии с требованиями нормативных правовых актов, по которым сетевой организацией в соответствующий расчетный период направлен проект договора об осуществлении технологического присоединения заявителей к сети с нарушением установленных сроков его направления, шт. (</t>
    </r>
    <r>
      <rPr>
        <i/>
        <sz val="11"/>
        <rFont val="Times New Roman"/>
        <family val="1"/>
        <charset val="204"/>
      </rPr>
      <t>N</t>
    </r>
    <r>
      <rPr>
        <vertAlign val="superscript"/>
        <sz val="11"/>
        <rFont val="Times New Roman"/>
        <family val="1"/>
        <charset val="204"/>
      </rPr>
      <t>нс</t>
    </r>
    <r>
      <rPr>
        <vertAlign val="subscript"/>
        <sz val="11"/>
        <rFont val="Times New Roman"/>
        <family val="1"/>
        <charset val="204"/>
      </rPr>
      <t>заяв тпр</t>
    </r>
    <r>
      <rPr>
        <sz val="11"/>
        <rFont val="Times New Roman"/>
        <family val="1"/>
        <charset val="204"/>
      </rPr>
      <t>)</t>
    </r>
  </si>
  <si>
    <r>
      <t>Показатель качества рассмотрения заявок на технологическое присоединение к сети (П</t>
    </r>
    <r>
      <rPr>
        <vertAlign val="subscript"/>
        <sz val="11"/>
        <rFont val="Times New Roman"/>
        <family val="1"/>
        <charset val="204"/>
      </rPr>
      <t>заяв тпр</t>
    </r>
    <r>
      <rPr>
        <sz val="11"/>
        <rFont val="Times New Roman"/>
        <family val="1"/>
        <charset val="204"/>
      </rPr>
      <t>)</t>
    </r>
  </si>
  <si>
    <t>Форма 3.2. Отчетные данные для расчета значения показателя качества 
исполнения договоров об осуществлении технологического присоединения</t>
  </si>
  <si>
    <r>
      <t>Число договоров об осуществлении технологического присоединения заявителей к сети, исполненных в соответствующем расчетном периоде, по которым имеется подписанный сторонами акт о технологическом присоединении, шт. (N</t>
    </r>
    <r>
      <rPr>
        <vertAlign val="subscript"/>
        <sz val="11"/>
        <rFont val="Times New Roman"/>
        <family val="1"/>
        <charset val="204"/>
      </rPr>
      <t>сд тпр</t>
    </r>
    <r>
      <rPr>
        <sz val="11"/>
        <rFont val="Times New Roman"/>
        <family val="1"/>
        <charset val="204"/>
      </rPr>
      <t>)</t>
    </r>
  </si>
  <si>
    <r>
      <t>Число договоров об осуществлении технологического присоединения заявителей к сети, исполненных в соответствующем расчетном периоде, по которым имеется подписанный сторонами акт о технологическом присоединении, по которым произошло нарушение установленных сроков технологического присоединения, шт. (N</t>
    </r>
    <r>
      <rPr>
        <vertAlign val="superscript"/>
        <sz val="11"/>
        <rFont val="Times New Roman"/>
        <family val="1"/>
        <charset val="204"/>
      </rPr>
      <t>нс</t>
    </r>
    <r>
      <rPr>
        <vertAlign val="subscript"/>
        <sz val="11"/>
        <rFont val="Times New Roman"/>
        <family val="1"/>
        <charset val="204"/>
      </rPr>
      <t>сд тпр</t>
    </r>
    <r>
      <rPr>
        <sz val="11"/>
        <rFont val="Times New Roman"/>
        <family val="1"/>
        <charset val="204"/>
      </rPr>
      <t>)</t>
    </r>
  </si>
  <si>
    <r>
      <t>Показатель качества исполнения договоров об осуществлении технологического присоединения заявителей к сети (П</t>
    </r>
    <r>
      <rPr>
        <vertAlign val="subscript"/>
        <sz val="11"/>
        <rFont val="Times New Roman"/>
        <family val="1"/>
        <charset val="204"/>
      </rPr>
      <t>нс тпр</t>
    </r>
    <r>
      <rPr>
        <sz val="11"/>
        <rFont val="Times New Roman"/>
        <family val="1"/>
        <charset val="204"/>
      </rPr>
      <t>)</t>
    </r>
  </si>
  <si>
    <t>Форма 4.1. Показатели уровня надежности и уровня качества оказываемых услуг 
сетевой организации</t>
  </si>
  <si>
    <t>№ формулы (пункта) методических указаний</t>
  </si>
  <si>
    <t>Значение</t>
  </si>
  <si>
    <r>
      <t>Показатель средней продолжительности прекращений передачи электрической энергии (П</t>
    </r>
    <r>
      <rPr>
        <vertAlign val="subscript"/>
        <sz val="11"/>
        <rFont val="Times New Roman"/>
        <family val="1"/>
        <charset val="204"/>
      </rPr>
      <t>п</t>
    </r>
    <r>
      <rPr>
        <sz val="11"/>
        <rFont val="Times New Roman"/>
        <family val="1"/>
        <charset val="204"/>
      </rPr>
      <t>)</t>
    </r>
  </si>
  <si>
    <r>
      <t>Объем недоотпущенной электрической энергии (П</t>
    </r>
    <r>
      <rPr>
        <vertAlign val="subscript"/>
        <sz val="11"/>
        <rFont val="Times New Roman"/>
        <family val="1"/>
        <charset val="204"/>
      </rPr>
      <t>ens</t>
    </r>
    <r>
      <rPr>
        <sz val="11"/>
        <rFont val="Times New Roman"/>
        <family val="1"/>
        <charset val="204"/>
      </rPr>
      <t>)</t>
    </r>
  </si>
  <si>
    <t>4</t>
  </si>
  <si>
    <r>
      <t>Показатель средней продолжительности прекращений передачи электрической энергии на точку поставки (П</t>
    </r>
    <r>
      <rPr>
        <vertAlign val="subscript"/>
        <sz val="11"/>
        <rFont val="Times New Roman"/>
        <family val="1"/>
        <charset val="204"/>
      </rPr>
      <t>saidi</t>
    </r>
    <r>
      <rPr>
        <sz val="11"/>
        <rFont val="Times New Roman"/>
        <family val="1"/>
        <charset val="204"/>
      </rPr>
      <t>)</t>
    </r>
  </si>
  <si>
    <r>
      <t>Показатель средней частоты 
прекращений передачи электрической энергии на точку поставки (П</t>
    </r>
    <r>
      <rPr>
        <vertAlign val="subscript"/>
        <sz val="11"/>
        <rFont val="Times New Roman"/>
        <family val="1"/>
        <charset val="204"/>
      </rPr>
      <t>saifi</t>
    </r>
    <r>
      <rPr>
        <sz val="11"/>
        <rFont val="Times New Roman"/>
        <family val="1"/>
        <charset val="204"/>
      </rPr>
      <t>)</t>
    </r>
  </si>
  <si>
    <r>
      <t>Показатель уровня качества осуществляемого технологического присоединения (П</t>
    </r>
    <r>
      <rPr>
        <vertAlign val="subscript"/>
        <sz val="11"/>
        <rFont val="Times New Roman"/>
        <family val="1"/>
        <charset val="204"/>
      </rPr>
      <t>тпр</t>
    </r>
    <r>
      <rPr>
        <sz val="11"/>
        <rFont val="Times New Roman"/>
        <family val="1"/>
        <charset val="204"/>
      </rPr>
      <t>)</t>
    </r>
  </si>
  <si>
    <t>7 или 12</t>
  </si>
  <si>
    <r>
      <t>Показатель уровня качества 
обслуживания потребителей услуг территориальными сетевыми организациями (П</t>
    </r>
    <r>
      <rPr>
        <vertAlign val="subscript"/>
        <sz val="11"/>
        <rFont val="Times New Roman"/>
        <family val="1"/>
        <charset val="204"/>
      </rPr>
      <t>тсо</t>
    </r>
    <r>
      <rPr>
        <sz val="11"/>
        <rFont val="Times New Roman"/>
        <family val="1"/>
        <charset val="204"/>
      </rPr>
      <t>)</t>
    </r>
  </si>
  <si>
    <t>11</t>
  </si>
  <si>
    <r>
      <t>Плановое значение показателя П</t>
    </r>
    <r>
      <rPr>
        <vertAlign val="subscript"/>
        <sz val="11"/>
        <rFont val="Times New Roman"/>
        <family val="1"/>
        <charset val="204"/>
      </rPr>
      <t>п</t>
    </r>
    <r>
      <rPr>
        <sz val="11"/>
        <rFont val="Times New Roman"/>
        <family val="1"/>
        <charset val="204"/>
      </rPr>
      <t>, П</t>
    </r>
    <r>
      <rPr>
        <vertAlign val="superscript"/>
        <sz val="11"/>
        <rFont val="Times New Roman"/>
        <family val="1"/>
        <charset val="204"/>
      </rPr>
      <t>пл</t>
    </r>
    <r>
      <rPr>
        <vertAlign val="subscript"/>
        <sz val="11"/>
        <rFont val="Times New Roman"/>
        <family val="1"/>
        <charset val="204"/>
      </rPr>
      <t>п</t>
    </r>
  </si>
  <si>
    <t>Пункт 4.1 методических указаний</t>
  </si>
  <si>
    <r>
      <t>Плановое значение показателя П</t>
    </r>
    <r>
      <rPr>
        <vertAlign val="subscript"/>
        <sz val="11"/>
        <rFont val="Times New Roman"/>
        <family val="1"/>
        <charset val="204"/>
      </rPr>
      <t>тпр</t>
    </r>
    <r>
      <rPr>
        <sz val="11"/>
        <rFont val="Times New Roman"/>
        <family val="1"/>
        <charset val="204"/>
      </rPr>
      <t>, П</t>
    </r>
    <r>
      <rPr>
        <vertAlign val="superscript"/>
        <sz val="11"/>
        <rFont val="Times New Roman"/>
        <family val="1"/>
        <charset val="204"/>
      </rPr>
      <t>пл</t>
    </r>
    <r>
      <rPr>
        <vertAlign val="subscript"/>
        <sz val="11"/>
        <rFont val="Times New Roman"/>
        <family val="1"/>
        <charset val="204"/>
      </rPr>
      <t>тпр</t>
    </r>
  </si>
  <si>
    <r>
      <t>Плановое значение показателя П</t>
    </r>
    <r>
      <rPr>
        <vertAlign val="subscript"/>
        <sz val="11"/>
        <rFont val="Times New Roman"/>
        <family val="1"/>
        <charset val="204"/>
      </rPr>
      <t>тсо</t>
    </r>
    <r>
      <rPr>
        <sz val="11"/>
        <rFont val="Times New Roman"/>
        <family val="1"/>
        <charset val="204"/>
      </rPr>
      <t>, П</t>
    </r>
    <r>
      <rPr>
        <vertAlign val="superscript"/>
        <sz val="11"/>
        <rFont val="Times New Roman"/>
        <family val="1"/>
        <charset val="204"/>
      </rPr>
      <t>пл</t>
    </r>
    <r>
      <rPr>
        <vertAlign val="subscript"/>
        <sz val="11"/>
        <rFont val="Times New Roman"/>
        <family val="1"/>
        <charset val="204"/>
      </rPr>
      <t>тсо</t>
    </r>
  </si>
  <si>
    <r>
      <t>Плановое значение показателя П</t>
    </r>
    <r>
      <rPr>
        <vertAlign val="subscript"/>
        <sz val="11"/>
        <rFont val="Times New Roman"/>
        <family val="1"/>
        <charset val="204"/>
      </rPr>
      <t>ens</t>
    </r>
    <r>
      <rPr>
        <sz val="11"/>
        <rFont val="Times New Roman"/>
        <family val="1"/>
        <charset val="204"/>
      </rPr>
      <t>, П</t>
    </r>
    <r>
      <rPr>
        <vertAlign val="superscript"/>
        <sz val="11"/>
        <rFont val="Times New Roman"/>
        <family val="1"/>
        <charset val="204"/>
      </rPr>
      <t>пл</t>
    </r>
    <r>
      <rPr>
        <vertAlign val="subscript"/>
        <sz val="11"/>
        <rFont val="Times New Roman"/>
        <family val="1"/>
        <charset val="204"/>
      </rPr>
      <t>ens</t>
    </r>
  </si>
  <si>
    <r>
      <t>Плановое    значение    показателя    П</t>
    </r>
    <r>
      <rPr>
        <vertAlign val="subscript"/>
        <sz val="11"/>
        <rFont val="Times New Roman"/>
        <family val="1"/>
        <charset val="204"/>
      </rPr>
      <t>saidi</t>
    </r>
    <r>
      <rPr>
        <sz val="11"/>
        <rFont val="Times New Roman"/>
        <family val="1"/>
        <charset val="204"/>
      </rPr>
      <t>, П</t>
    </r>
    <r>
      <rPr>
        <vertAlign val="superscript"/>
        <sz val="11"/>
        <rFont val="Times New Roman"/>
        <family val="1"/>
        <charset val="204"/>
      </rPr>
      <t>пл</t>
    </r>
    <r>
      <rPr>
        <vertAlign val="subscript"/>
        <sz val="11"/>
        <rFont val="Times New Roman"/>
        <family val="1"/>
        <charset val="204"/>
      </rPr>
      <t>saidi</t>
    </r>
  </si>
  <si>
    <t>Пункт 4.2 методических указаний</t>
  </si>
  <si>
    <r>
      <t>Плановое    значение    показателя    П</t>
    </r>
    <r>
      <rPr>
        <vertAlign val="subscript"/>
        <sz val="11"/>
        <rFont val="Times New Roman"/>
        <family val="1"/>
        <charset val="204"/>
      </rPr>
      <t>saifi</t>
    </r>
    <r>
      <rPr>
        <sz val="11"/>
        <rFont val="Times New Roman"/>
        <family val="1"/>
        <charset val="204"/>
      </rPr>
      <t>, П</t>
    </r>
    <r>
      <rPr>
        <vertAlign val="superscript"/>
        <sz val="11"/>
        <rFont val="Times New Roman"/>
        <family val="1"/>
        <charset val="204"/>
      </rPr>
      <t>пл</t>
    </r>
    <r>
      <rPr>
        <vertAlign val="subscript"/>
        <sz val="11"/>
        <rFont val="Times New Roman"/>
        <family val="1"/>
        <charset val="204"/>
      </rPr>
      <t>saifi</t>
    </r>
  </si>
  <si>
    <r>
      <t>Оценка достижения показателя уровня надежности оказываемых услуг, К</t>
    </r>
    <r>
      <rPr>
        <vertAlign val="subscript"/>
        <sz val="11"/>
        <rFont val="Times New Roman"/>
        <family val="1"/>
        <charset val="204"/>
      </rPr>
      <t>над</t>
    </r>
  </si>
  <si>
    <t>Пункт 5 методических 
указаний</t>
  </si>
  <si>
    <r>
      <t>Оценка достижения показателя уровня надежности оказываемых услуг, К</t>
    </r>
    <r>
      <rPr>
        <vertAlign val="subscript"/>
        <sz val="11"/>
        <rFont val="Times New Roman"/>
        <family val="1"/>
        <charset val="204"/>
      </rPr>
      <t>над1</t>
    </r>
  </si>
  <si>
    <r>
      <t>Оценка достижения показателя уровня надежности оказываемых услуг, К</t>
    </r>
    <r>
      <rPr>
        <vertAlign val="subscript"/>
        <sz val="11"/>
        <rFont val="Times New Roman"/>
        <family val="1"/>
        <charset val="204"/>
      </rPr>
      <t>над2</t>
    </r>
  </si>
  <si>
    <r>
      <t>Оценка достижения показателя уровня качества оказываемых услуг, К</t>
    </r>
    <r>
      <rPr>
        <vertAlign val="subscript"/>
        <sz val="11"/>
        <rFont val="Times New Roman"/>
        <family val="1"/>
        <charset val="204"/>
      </rPr>
      <t>кач</t>
    </r>
    <r>
      <rPr>
        <sz val="11"/>
        <rFont val="Times New Roman"/>
        <family val="1"/>
        <charset val="204"/>
      </rPr>
      <t xml:space="preserve"> (организации по управлению единой национальной (общероссийской) электрической сетью)</t>
    </r>
  </si>
  <si>
    <r>
      <t>Оценка достижения показателя уровня качества оказываемых услуг, К</t>
    </r>
    <r>
      <rPr>
        <vertAlign val="subscript"/>
        <sz val="11"/>
        <rFont val="Times New Roman"/>
        <family val="1"/>
        <charset val="204"/>
      </rPr>
      <t>кач1</t>
    </r>
    <r>
      <rPr>
        <sz val="11"/>
        <rFont val="Times New Roman"/>
        <family val="1"/>
        <charset val="204"/>
      </rPr>
      <t xml:space="preserve"> (для территориальной сетевой организации)</t>
    </r>
  </si>
  <si>
    <r>
      <t>Оценка достижения показателя уровня качества оказываемых услуг, К</t>
    </r>
    <r>
      <rPr>
        <vertAlign val="subscript"/>
        <sz val="11"/>
        <rFont val="Times New Roman"/>
        <family val="1"/>
        <charset val="204"/>
      </rPr>
      <t>кач2</t>
    </r>
    <r>
      <rPr>
        <sz val="11"/>
        <rFont val="Times New Roman"/>
        <family val="1"/>
        <charset val="204"/>
      </rPr>
      <t xml:space="preserve"> (для территориальной сетевой организации)</t>
    </r>
  </si>
  <si>
    <r>
      <t>Оценка достижения показателя уровня качества оказываемых услуг, К</t>
    </r>
    <r>
      <rPr>
        <vertAlign val="subscript"/>
        <sz val="11"/>
        <rFont val="Times New Roman"/>
        <family val="1"/>
        <charset val="204"/>
      </rPr>
      <t>кач3</t>
    </r>
    <r>
      <rPr>
        <sz val="11"/>
        <rFont val="Times New Roman"/>
        <family val="1"/>
        <charset val="204"/>
      </rPr>
      <t xml:space="preserve"> (для территориальной сетевой организации)</t>
    </r>
  </si>
  <si>
    <t>Форма 4.2. Расчет обобщенного показателя уровня надежности и качества 
оказываемых услуг</t>
  </si>
  <si>
    <t>№ пункта
методических указаний</t>
  </si>
  <si>
    <r>
      <t>1. Оценка достижения показателя уровня надежности оказываемых услуг, К</t>
    </r>
    <r>
      <rPr>
        <vertAlign val="subscript"/>
        <sz val="11"/>
        <rFont val="Times New Roman"/>
        <family val="1"/>
        <charset val="204"/>
      </rPr>
      <t>над</t>
    </r>
  </si>
  <si>
    <t>пункт 5</t>
  </si>
  <si>
    <r>
      <t>2. Оценка достижения показателя уровня надежности оказываемых услуг, К</t>
    </r>
    <r>
      <rPr>
        <vertAlign val="subscript"/>
        <sz val="11"/>
        <rFont val="Times New Roman"/>
        <family val="1"/>
        <charset val="204"/>
      </rPr>
      <t>над1</t>
    </r>
  </si>
  <si>
    <t>Пункт 5</t>
  </si>
  <si>
    <r>
      <t>3. Оценка достижения показателя уровня надежности оказываемых услуг, К</t>
    </r>
    <r>
      <rPr>
        <vertAlign val="subscript"/>
        <sz val="11"/>
        <rFont val="Times New Roman"/>
        <family val="1"/>
        <charset val="204"/>
      </rPr>
      <t>над2</t>
    </r>
  </si>
  <si>
    <r>
      <t>4. Оценка достижения показателя уровня надежности оказываемых услуг, К</t>
    </r>
    <r>
      <rPr>
        <vertAlign val="subscript"/>
        <sz val="11"/>
        <rFont val="Times New Roman"/>
        <family val="1"/>
        <charset val="204"/>
      </rPr>
      <t>кач</t>
    </r>
  </si>
  <si>
    <r>
      <t>5.</t>
    </r>
    <r>
      <rPr>
        <sz val="11"/>
        <color indexed="9"/>
        <rFont val="Times New Roman"/>
        <family val="1"/>
        <charset val="204"/>
      </rPr>
      <t>_</t>
    </r>
    <r>
      <rPr>
        <sz val="11"/>
        <rFont val="Times New Roman"/>
        <family val="1"/>
        <charset val="204"/>
      </rPr>
      <t>Оценка достижения показателя уровня надежности оказываемых услуг, К</t>
    </r>
    <r>
      <rPr>
        <vertAlign val="subscript"/>
        <sz val="11"/>
        <rFont val="Times New Roman"/>
        <family val="1"/>
        <charset val="204"/>
      </rPr>
      <t>кач1</t>
    </r>
  </si>
  <si>
    <r>
      <t>6.</t>
    </r>
    <r>
      <rPr>
        <sz val="11"/>
        <color indexed="9"/>
        <rFont val="Times New Roman"/>
        <family val="1"/>
        <charset val="204"/>
      </rPr>
      <t>_</t>
    </r>
    <r>
      <rPr>
        <sz val="11"/>
        <rFont val="Times New Roman"/>
        <family val="1"/>
        <charset val="204"/>
      </rPr>
      <t>Оценка достижения показателя уровня надежности оказываемых услуг, К</t>
    </r>
    <r>
      <rPr>
        <vertAlign val="subscript"/>
        <sz val="11"/>
        <rFont val="Times New Roman"/>
        <family val="1"/>
        <charset val="204"/>
      </rPr>
      <t>кач2</t>
    </r>
  </si>
  <si>
    <r>
      <t>7.</t>
    </r>
    <r>
      <rPr>
        <sz val="11"/>
        <color indexed="9"/>
        <rFont val="Times New Roman"/>
        <family val="1"/>
        <charset val="204"/>
      </rPr>
      <t>_</t>
    </r>
    <r>
      <rPr>
        <sz val="11"/>
        <rFont val="Times New Roman"/>
        <family val="1"/>
        <charset val="204"/>
      </rPr>
      <t>Оценка достижения показателя уровня надежности оказываемых услуг, К</t>
    </r>
    <r>
      <rPr>
        <vertAlign val="subscript"/>
        <sz val="11"/>
        <rFont val="Times New Roman"/>
        <family val="1"/>
        <charset val="204"/>
      </rPr>
      <t>кач3</t>
    </r>
  </si>
  <si>
    <r>
      <t>8.</t>
    </r>
    <r>
      <rPr>
        <sz val="11"/>
        <color indexed="9"/>
        <rFont val="Times New Roman"/>
        <family val="1"/>
        <charset val="204"/>
      </rPr>
      <t>_</t>
    </r>
    <r>
      <rPr>
        <sz val="11"/>
        <rFont val="Times New Roman"/>
        <family val="1"/>
        <charset val="204"/>
      </rPr>
      <t>Обобщенный показатель уровня надежности и качества оказываемых услуг, К</t>
    </r>
    <r>
      <rPr>
        <vertAlign val="subscript"/>
        <sz val="11"/>
        <rFont val="Times New Roman"/>
        <family val="1"/>
        <charset val="204"/>
      </rPr>
      <t>об</t>
    </r>
  </si>
  <si>
    <t>Форма 8.3. Расчет индикативного показателя уровня надежности оказываемых услуг для территориальных сетевых организаций и организаций по управлению единой национальной (общероссийской) электрической сетью, чей долгосрочный период регулирования начался после 2018 года</t>
  </si>
  <si>
    <t>Максимальное за расчетный период регулирования число точек поставки сетевой организации, шт., в том числе
в разбивке по уровням напряжения:</t>
  </si>
  <si>
    <t>В соответствии с заключенными договорами 
по передаче электрической энергии</t>
  </si>
  <si>
    <t>1.1</t>
  </si>
  <si>
    <t>ВН (110 кВ и выше), шт.</t>
  </si>
  <si>
    <t>1.2</t>
  </si>
  <si>
    <t>СН-1 (35 кВ), шт.</t>
  </si>
  <si>
    <t>1.3</t>
  </si>
  <si>
    <t>СН-2 (6 - 20 кВ), шт.</t>
  </si>
  <si>
    <t>1.4</t>
  </si>
  <si>
    <t>НН (до 1 кВ), шт.</t>
  </si>
  <si>
    <r>
      <t>Средняя продолжительность прекращения передачи электрической энергии на точку поставки (П</t>
    </r>
    <r>
      <rPr>
        <vertAlign val="subscript"/>
        <sz val="11"/>
        <rFont val="Times New Roman"/>
        <family val="1"/>
        <charset val="204"/>
      </rPr>
      <t>saidi</t>
    </r>
    <r>
      <rPr>
        <sz val="11"/>
        <rFont val="Times New Roman"/>
        <family val="1"/>
        <charset val="204"/>
      </rPr>
      <t>), час.</t>
    </r>
  </si>
  <si>
    <t>сумма произведений по столбцу 9 и столбцу 13 
Формы 8.1, деленная на значение пункта 1 
Формы 8.3
((∑ столбец 9 * столбец 13) / пункт 1 Формы 8.3)
При этом учитываются только те события, по которым значения в столбце 8 равны "В", а в столбце 27 равны 1</t>
  </si>
  <si>
    <t>сумма по столбцу 13 Формы 8.1 и деленная на значение пункта 1 Формы 8.3
(∑ столбец 13 Формы 8.1 / пункт 1 Формы 8.3)
При этом учитываются только те события, по которым значения в столбце 8 равны "В", а в столбце 27 равны 1</t>
  </si>
  <si>
    <r>
      <t>Средняя продолжительность прекращения передачи электрической энергии при проведении ремонтных работ (П</t>
    </r>
    <r>
      <rPr>
        <vertAlign val="subscript"/>
        <sz val="11"/>
        <rFont val="Times New Roman"/>
        <family val="1"/>
        <charset val="204"/>
      </rPr>
      <t>saidi</t>
    </r>
    <r>
      <rPr>
        <sz val="11"/>
        <rFont val="Times New Roman"/>
        <family val="1"/>
        <charset val="204"/>
      </rPr>
      <t>), час.</t>
    </r>
  </si>
  <si>
    <t>сумма произведений по столбцу 9 и столбцу 13 Формы 8.1, деленная на значение пункта 1
Формы 8.3
((∑ столбец 9 * столбец 13) / пункт 1 Формы 8.3)
При этом учитываются только те события, по которым значения в столбце 8 равны "П"</t>
  </si>
  <si>
    <t>5</t>
  </si>
  <si>
    <r>
      <t>Средняя частота прекращений передачи электрической энергии при проведении ремонтных работ (П</t>
    </r>
    <r>
      <rPr>
        <vertAlign val="subscript"/>
        <sz val="11"/>
        <rFont val="Times New Roman"/>
        <family val="1"/>
        <charset val="204"/>
      </rPr>
      <t>saifi</t>
    </r>
    <r>
      <rPr>
        <sz val="11"/>
        <rFont val="Times New Roman"/>
        <family val="1"/>
        <charset val="204"/>
      </rPr>
      <t>), шт.</t>
    </r>
  </si>
  <si>
    <t>сумма по столбцу 13 Формы 8.1 и деленная
на значение пункта 1 Формы 8.3
(∑ столбец 13 Формы 8.1 / пункт 1 Формы 8.3)
При этом учитываются только те события, по которым значения в столбце 8 равны "П"</t>
  </si>
  <si>
    <t>Данные о факте прекращения передачи электрической энергии</t>
  </si>
  <si>
    <t>Данные о масштабе прекращения передачи электрической энергии в сетевой организации</t>
  </si>
  <si>
    <t>Перечень смежных сетевых организаций, затронутых прекращением передачи электрической энергии</t>
  </si>
  <si>
    <t>Данные о причинах прекращения передачи электрической энергии и их расследовании</t>
  </si>
  <si>
    <t>Учет в показателях надежности, в т.ч. индикативных показателях надежности (0 - нет, 1 - да)</t>
  </si>
  <si>
    <t>Вид объекта: КЛ, ВЛ, КВЛ, ПС, ТП, РП</t>
  </si>
  <si>
    <t>Высший класс напряжения отключенного оборудования сетевой организации, кВ</t>
  </si>
  <si>
    <t>Время и дата начала прекращения передачи электрической энергии (часы, минуты, ГГГГ.ММ.ДД)</t>
  </si>
  <si>
    <t>Время и дата восстановления режима потребления электрической энергии потребителей услуг (часы, минуты, ГГГГ.ММ.ДД)</t>
  </si>
  <si>
    <t>Вид прекращения передачи электроэнергии (П, А, В)</t>
  </si>
  <si>
    <t>Перечень объектов электросетевого хозяйства, отключение которых привело к прекращению передачи электрической энергии потребителям услуг (ПС, ТП, РП, ВЛ, КЛ)</t>
  </si>
  <si>
    <t>Перечень потребителей 1-й и 2-й категорий надежности, в отношении которых произошло полное ограничение режима потребления электрической энергии</t>
  </si>
  <si>
    <t>Перечень потребителей 1-й и 2-й категорий надежности, в отношении которых произошло частичное ограничение режима потребления электрической энергии</t>
  </si>
  <si>
    <t>Количество точек поставки потребителей услуг сетевой организации, в отношении которых произошел перерыв электроснабжения, шт., в том числе:</t>
  </si>
  <si>
    <t>Суммарный объем фактической нагрузки (мощности) на присоединениях потребителей услуг, по которым произошло прекращение передачи электрической энергии на момент возникновения такого события, кВт</t>
  </si>
  <si>
    <t>ВСЕГО</t>
  </si>
  <si>
    <t>в разделении категорий надежности потребителей электрической энергии</t>
  </si>
  <si>
    <t>Смежные сетевые организации и производители электрической энергии</t>
  </si>
  <si>
    <t>Номер и дата акта расследования технологического нарушения, записи в оперативном журнале</t>
  </si>
  <si>
    <t>Код организационной причины аварии</t>
  </si>
  <si>
    <t>Код технической причины повреждения оборудования</t>
  </si>
  <si>
    <t>1-я категория надежности</t>
  </si>
  <si>
    <t>2-я категория надежности</t>
  </si>
  <si>
    <t>3-я категория надежности</t>
  </si>
  <si>
    <t>ВН (110 кВ и выше)</t>
  </si>
  <si>
    <t>СН1 (35 кВ)</t>
  </si>
  <si>
    <t>П</t>
  </si>
  <si>
    <t>В</t>
  </si>
  <si>
    <r>
      <t xml:space="preserve">Форма 1.7. Предложения сетевой организации по плановым значениям 
показателей надежности и качества услуг на каждый расчетный период 
регулирования в пределах долгосрочного периода регулирования </t>
    </r>
    <r>
      <rPr>
        <vertAlign val="superscript"/>
        <sz val="12"/>
        <rFont val="Times New Roman"/>
        <family val="1"/>
        <charset val="204"/>
      </rPr>
      <t>1</t>
    </r>
    <r>
      <rPr>
        <sz val="12"/>
        <rFont val="Times New Roman"/>
        <family val="1"/>
        <charset val="204"/>
      </rPr>
      <t xml:space="preserve"> 
(для территориальной сетевой организации, долгосрочный период 
регулирования которой начинается с 2018 года)</t>
    </r>
  </si>
  <si>
    <r>
      <t xml:space="preserve">Мероприятия, направленные
на улучшение показателя </t>
    </r>
    <r>
      <rPr>
        <vertAlign val="superscript"/>
        <sz val="11"/>
        <rFont val="Times New Roman"/>
        <family val="1"/>
        <charset val="204"/>
      </rPr>
      <t>2</t>
    </r>
  </si>
  <si>
    <t>Описание (обоснование)</t>
  </si>
  <si>
    <t>Значение показателя, 
годы:</t>
  </si>
  <si>
    <r>
      <t>Показатель средней продолжительности прекращений передачи электрической энергии на точку поставки (П</t>
    </r>
    <r>
      <rPr>
        <vertAlign val="subscript"/>
        <sz val="11"/>
        <rFont val="Times New Roman"/>
        <family val="1"/>
        <charset val="204"/>
      </rPr>
      <t>saidi</t>
    </r>
    <r>
      <rPr>
        <sz val="11"/>
        <rFont val="Times New Roman"/>
        <family val="1"/>
        <charset val="204"/>
      </rPr>
      <t>), час.</t>
    </r>
  </si>
  <si>
    <r>
      <t>Показатель средней частоты прекращений передачи электрической энергии на точку поставки (П</t>
    </r>
    <r>
      <rPr>
        <vertAlign val="subscript"/>
        <sz val="11"/>
        <rFont val="Times New Roman"/>
        <family val="1"/>
        <charset val="204"/>
      </rPr>
      <t>saifi</t>
    </r>
    <r>
      <rPr>
        <sz val="11"/>
        <rFont val="Times New Roman"/>
        <family val="1"/>
        <charset val="204"/>
      </rPr>
      <t>), шт.</t>
    </r>
  </si>
  <si>
    <r>
      <t>_____</t>
    </r>
    <r>
      <rPr>
        <vertAlign val="superscript"/>
        <sz val="9"/>
        <rFont val="Times New Roman"/>
        <family val="1"/>
        <charset val="204"/>
      </rPr>
      <t>1</t>
    </r>
    <r>
      <rPr>
        <sz val="9"/>
        <color indexed="9"/>
        <rFont val="Times New Roman"/>
        <family val="1"/>
        <charset val="204"/>
      </rPr>
      <t>_</t>
    </r>
    <r>
      <rPr>
        <sz val="9"/>
        <rFont val="Times New Roman"/>
        <family val="1"/>
        <charset val="204"/>
      </rPr>
      <t>Количество заполняемых столбцов должно соответствовать количеству расчетных периодов регулирования в пределах одного долгосрочного периода регулирования, с указанием года отчетного расчетного периода регулирования.</t>
    </r>
  </si>
  <si>
    <r>
      <t>_____</t>
    </r>
    <r>
      <rPr>
        <vertAlign val="superscript"/>
        <sz val="9"/>
        <rFont val="Times New Roman"/>
        <family val="1"/>
        <charset val="204"/>
      </rPr>
      <t>2</t>
    </r>
    <r>
      <rPr>
        <sz val="9"/>
        <color indexed="9"/>
        <rFont val="Times New Roman"/>
        <family val="1"/>
        <charset val="204"/>
      </rPr>
      <t>_</t>
    </r>
    <r>
      <rPr>
        <sz val="9"/>
        <rFont val="Times New Roman"/>
        <family val="1"/>
        <charset val="204"/>
      </rPr>
      <t>Информация предоставляется справочно.</t>
    </r>
  </si>
  <si>
    <t>Форма 1.9. Данные об экономических и технических характеристиках 
и (или) условиях деятельности территориальных сетевых организаций</t>
  </si>
  <si>
    <t>Наименование сетевой организации, субъект Российской Федерации</t>
  </si>
  <si>
    <r>
      <t xml:space="preserve">Характеристики и (или) условия 
деятельности сетевой организации </t>
    </r>
    <r>
      <rPr>
        <vertAlign val="superscript"/>
        <sz val="11"/>
        <rFont val="Times New Roman"/>
        <family val="1"/>
        <charset val="204"/>
      </rPr>
      <t>1</t>
    </r>
  </si>
  <si>
    <t>Значение характеристики</t>
  </si>
  <si>
    <t>Наименование и реквизиты подтверждающих документов 
(в том числе внутренних документов сетевой организации)</t>
  </si>
  <si>
    <t>Протяженность линий электропередачи 
в одноцепном выражении (ЛЭП), км</t>
  </si>
  <si>
    <t>Протяженность кабельных линий электропередачи в одноцепном 
выражении, км</t>
  </si>
  <si>
    <t>Доля кабельных линий электропередачи 
в одноцепном выражении от общей протяженности линий электропередачи 
(Доля КЛ), %</t>
  </si>
  <si>
    <t>(п. 1.1/п. 1)</t>
  </si>
  <si>
    <t>Максимальной за год число точек 
поставки, шт.</t>
  </si>
  <si>
    <t>(значение из 
формы п. 1 
формы 1.3 
приложения 1 
к методическим указаниям)</t>
  </si>
  <si>
    <t>Число разъединителей и выключателей, шт.</t>
  </si>
  <si>
    <t>Средняя летняя температура, °C</t>
  </si>
  <si>
    <t>6</t>
  </si>
  <si>
    <t>Номер группы (m) территориальной 
сетевой организации по показателю
Пsaidi</t>
  </si>
  <si>
    <t>(форма 9.1)</t>
  </si>
  <si>
    <t>-</t>
  </si>
  <si>
    <t>7</t>
  </si>
  <si>
    <t>Номер группы (m) территориальной 
сетевой организации по показателю
Пsaifi</t>
  </si>
  <si>
    <t>(форма 9.2)</t>
  </si>
  <si>
    <r>
      <t>_____</t>
    </r>
    <r>
      <rPr>
        <vertAlign val="superscript"/>
        <sz val="9"/>
        <rFont val="Times New Roman"/>
        <family val="1"/>
        <charset val="204"/>
      </rPr>
      <t>1</t>
    </r>
    <r>
      <rPr>
        <sz val="9"/>
        <color indexed="9"/>
        <rFont val="Times New Roman"/>
        <family val="1"/>
        <charset val="204"/>
      </rPr>
      <t>_</t>
    </r>
    <r>
      <rPr>
        <sz val="9"/>
        <rFont val="Times New Roman"/>
        <family val="1"/>
        <charset val="204"/>
      </rPr>
      <t>Протяженность линий электропередачи в одноцепном выражении (ЛЭП) - протяженность линий электропередачи территориальной сетевой организации в одноцепном выражении (при определении протяженности воздушных и кабельных линий электропередачи низкого напряжения учитываются только трехфазные участки линий), км;</t>
    </r>
  </si>
  <si>
    <r>
      <t>_____</t>
    </r>
    <r>
      <rPr>
        <sz val="9"/>
        <rFont val="Times New Roman"/>
        <family val="1"/>
        <charset val="204"/>
      </rPr>
      <t>Доля кабельных линий электропередачи в одноцепном выражении от общей протяженности линий электропередачи (Доля КЛ), % - доля кабельных линий электропередачи территориальной сетевой организации, рассчитываемая как отношение протяженности кабельных линий в одноцепном выражении к протяженности ЛЭП, %;</t>
    </r>
  </si>
  <si>
    <r>
      <t>_____</t>
    </r>
    <r>
      <rPr>
        <sz val="9"/>
        <rFont val="Times New Roman"/>
        <family val="1"/>
        <charset val="204"/>
      </rPr>
      <t>Число разъединителей и выключателей - совокупное число разъединителей и выключателей территориальной сетевой организации, шт.;</t>
    </r>
  </si>
  <si>
    <r>
      <t>_____</t>
    </r>
    <r>
      <rPr>
        <sz val="9"/>
        <rFont val="Times New Roman"/>
        <family val="1"/>
        <charset val="204"/>
      </rPr>
      <t>Средняя летняя температура - в соответствии с данными по средней температуре июля на последнюю имеющуюся дату согласно Сборнику Федеральной службы государственной статистики "Регионы России. Основные характеристики субъектов Российской Федерации".</t>
    </r>
  </si>
  <si>
    <t>Форма 8.1 - Журнал учёта данных первичной информации по всем прекращениям передачи электрической энергии, произошедших на объектах электросетевых организаций  за</t>
  </si>
  <si>
    <t>ООО «Энергонефть Томск» (Томская обл)</t>
  </si>
  <si>
    <t>наименование электросетевой организации</t>
  </si>
  <si>
    <t>Номер прекращения передачи электрической энергии / Номер итоговой строки</t>
  </si>
  <si>
    <t xml:space="preserve">Наименование структурной единицы сетевой организации </t>
  </si>
  <si>
    <t xml:space="preserve">Диспетчерское наименование объекта электросетевого хозяйства сетевой организации, в результате отключения которой произошло прекращение передачи электроэнергии потребителям услуг </t>
  </si>
  <si>
    <t>Продолжительность прекращения передачи электрической энергии, час</t>
  </si>
  <si>
    <t>в разделении уровней напряжения ЭПУ потребителя электрической энергии</t>
  </si>
  <si>
    <t>СН2 (6-20 кВ)</t>
  </si>
  <si>
    <t>НН (0,22-1 кВ)</t>
  </si>
  <si>
    <t>ЦЭС-5  ООО "Энергонефть Томск"</t>
  </si>
  <si>
    <t>ВЛ</t>
  </si>
  <si>
    <t>Ф.16-12</t>
  </si>
  <si>
    <t>ЦЭС-6  ООО "Энергонефть Томск"</t>
  </si>
  <si>
    <t>Ф.11-5</t>
  </si>
  <si>
    <t>Ф.11-8</t>
  </si>
  <si>
    <t>ЦЭС-3  ООО "Энергонефть Томск"</t>
  </si>
  <si>
    <t>Ф.8-20</t>
  </si>
  <si>
    <t>4, акт№1</t>
  </si>
  <si>
    <t>3.4.12.5</t>
  </si>
  <si>
    <t>4.13</t>
  </si>
  <si>
    <t>ЦЭС-1  ООО "Энергонефть Томск"</t>
  </si>
  <si>
    <t>Ф.8-5</t>
  </si>
  <si>
    <t>Ф.5-13</t>
  </si>
  <si>
    <t>Ф.1-21</t>
  </si>
  <si>
    <t>5, акт№2</t>
  </si>
  <si>
    <t>3.4.13.1</t>
  </si>
  <si>
    <t>Ф.1-23</t>
  </si>
  <si>
    <t>Ф.11-6</t>
  </si>
  <si>
    <t>ЦЭС-2  ООО "Энергонефть Томск"</t>
  </si>
  <si>
    <t>Ф.Б5-1</t>
  </si>
  <si>
    <t>Ф.8-6</t>
  </si>
  <si>
    <t>Ф.4-6</t>
  </si>
  <si>
    <t>Ф.11-19</t>
  </si>
  <si>
    <t>Ф.ЗМ-8</t>
  </si>
  <si>
    <t>Ф.7-4</t>
  </si>
  <si>
    <t>Ф.11-11</t>
  </si>
  <si>
    <t>Ф.11-12</t>
  </si>
  <si>
    <t>Ф.11-7</t>
  </si>
  <si>
    <t>Ф.8-11</t>
  </si>
  <si>
    <t>ЦЭС-4  ООО "Энергонефть Томск"</t>
  </si>
  <si>
    <t>Ф.12-5</t>
  </si>
  <si>
    <t>Ф.12-10</t>
  </si>
  <si>
    <t>Ф.8-12</t>
  </si>
  <si>
    <t>Ф.18-9</t>
  </si>
  <si>
    <t>Ф.12-8</t>
  </si>
  <si>
    <t>Ф.О-29</t>
  </si>
  <si>
    <t>Ф.8-15</t>
  </si>
  <si>
    <t>Ф.8-16</t>
  </si>
  <si>
    <t>Ф.Б5-21</t>
  </si>
  <si>
    <t>Ф.8-1</t>
  </si>
  <si>
    <t>Ф.Б8-9</t>
  </si>
  <si>
    <t>Ф.4-4</t>
  </si>
  <si>
    <t>Ф.5-14</t>
  </si>
  <si>
    <t>Ф.3-2</t>
  </si>
  <si>
    <t>12, акт№3</t>
  </si>
  <si>
    <t>3.4.14</t>
  </si>
  <si>
    <t>4.12</t>
  </si>
  <si>
    <t>Ф.24-10</t>
  </si>
  <si>
    <t>Ф.Б8-17</t>
  </si>
  <si>
    <t>Ф.6-21</t>
  </si>
  <si>
    <t>РП</t>
  </si>
  <si>
    <t>2В-6 КУВ К-10</t>
  </si>
  <si>
    <t>14, акт№4</t>
  </si>
  <si>
    <t>3.4.13.2</t>
  </si>
  <si>
    <t>4.21</t>
  </si>
  <si>
    <t>Ф.48-1</t>
  </si>
  <si>
    <t>Ф.Б5-23</t>
  </si>
  <si>
    <t>Ф.Б4-19</t>
  </si>
  <si>
    <t>Ф.10-10</t>
  </si>
  <si>
    <t>Ф.14-16</t>
  </si>
  <si>
    <t>Ф.14-6</t>
  </si>
  <si>
    <t>Ф.5-17</t>
  </si>
  <si>
    <t>Ф.Кр-5</t>
  </si>
  <si>
    <t>Ф.3-6</t>
  </si>
  <si>
    <t>Ф.17-4</t>
  </si>
  <si>
    <t>Ф.1-18</t>
  </si>
  <si>
    <t>Ф.3-12</t>
  </si>
  <si>
    <t>Ф.Б3-7</t>
  </si>
  <si>
    <t>Ф.9-9</t>
  </si>
  <si>
    <t>Ф.О-5</t>
  </si>
  <si>
    <t>Ф.14-4</t>
  </si>
  <si>
    <t>Ф.10-16</t>
  </si>
  <si>
    <t>ПС</t>
  </si>
  <si>
    <t>1Т ПС 35/6 кВ №123</t>
  </si>
  <si>
    <t>35</t>
  </si>
  <si>
    <t>21, акт№5</t>
  </si>
  <si>
    <t>3.4.7.3, 3.4.12.5</t>
  </si>
  <si>
    <t>4.7</t>
  </si>
  <si>
    <t>Ф.10-4</t>
  </si>
  <si>
    <t>Ф.Б4-27</t>
  </si>
  <si>
    <t>28, акт№6</t>
  </si>
  <si>
    <t>4.16</t>
  </si>
  <si>
    <t>Ф.16-18</t>
  </si>
  <si>
    <t>Ф.Б5-25</t>
  </si>
  <si>
    <t>Ф.3-8</t>
  </si>
  <si>
    <t>29, акт№7</t>
  </si>
  <si>
    <t>Ф.58-1</t>
  </si>
  <si>
    <t>Ф.2-17</t>
  </si>
  <si>
    <t>Ф.4-5</t>
  </si>
  <si>
    <t>Ф.24-2</t>
  </si>
  <si>
    <t>Ф.7-14</t>
  </si>
  <si>
    <t>Ф.7-8</t>
  </si>
  <si>
    <t>Ф.30-16</t>
  </si>
  <si>
    <t>Ф.6-7</t>
  </si>
  <si>
    <t>Ф.24-15</t>
  </si>
  <si>
    <t>Ф.3-13</t>
  </si>
  <si>
    <t>Ф.ЧР-7</t>
  </si>
  <si>
    <t>38, акт№8</t>
  </si>
  <si>
    <t>3.4.9.3</t>
  </si>
  <si>
    <t>4.12, 4.13</t>
  </si>
  <si>
    <t>Ф.7-12</t>
  </si>
  <si>
    <t>Ф.1-12</t>
  </si>
  <si>
    <t>Ф.Б9-13</t>
  </si>
  <si>
    <t>Ф.8-14</t>
  </si>
  <si>
    <t>Ф.8-9</t>
  </si>
  <si>
    <t>Ф.Кр-9</t>
  </si>
  <si>
    <t>Ф.3-7</t>
  </si>
  <si>
    <t>Ф.Б2-1</t>
  </si>
  <si>
    <t>Ф.28-6</t>
  </si>
  <si>
    <t>Ф.2-15</t>
  </si>
  <si>
    <t>Ф.Кр-20</t>
  </si>
  <si>
    <t>Ф.Кр-2</t>
  </si>
  <si>
    <t>Ф.14-18</t>
  </si>
  <si>
    <t>Ф.15-16</t>
  </si>
  <si>
    <t>Ф.24-13</t>
  </si>
  <si>
    <t>Ф.28-21</t>
  </si>
  <si>
    <t>Ф.7-24</t>
  </si>
  <si>
    <t>Ф.4-11</t>
  </si>
  <si>
    <t>Ф.5-7</t>
  </si>
  <si>
    <t>1Т ПС 35/6 кВ №416</t>
  </si>
  <si>
    <t>46, акт№1</t>
  </si>
  <si>
    <t>4.14, 4.2</t>
  </si>
  <si>
    <t>Ф.5-4</t>
  </si>
  <si>
    <t>Ф.Кр-15</t>
  </si>
  <si>
    <t>Ф.Кр-3</t>
  </si>
  <si>
    <t>ЦЭСО  ООО "Энергонефть Томск"</t>
  </si>
  <si>
    <t>С-141</t>
  </si>
  <si>
    <t>110</t>
  </si>
  <si>
    <t>48, акт№11</t>
  </si>
  <si>
    <t>3.4.7.4</t>
  </si>
  <si>
    <t>4.7, 4.12, 4.11</t>
  </si>
  <si>
    <t>Ф.Б8-1</t>
  </si>
  <si>
    <t>Ф.Б8-15</t>
  </si>
  <si>
    <t>Ф.Кр-22</t>
  </si>
  <si>
    <t>Ф.6-13</t>
  </si>
  <si>
    <t>Ф.Б5-3</t>
  </si>
  <si>
    <t>Ф.1-6</t>
  </si>
  <si>
    <t>Ф.7-1</t>
  </si>
  <si>
    <t>Ф.2-6</t>
  </si>
  <si>
    <t>Ф.8-13</t>
  </si>
  <si>
    <t>Ф.30-6</t>
  </si>
  <si>
    <t>Ф.2-2</t>
  </si>
  <si>
    <t>Ф.14-9</t>
  </si>
  <si>
    <t>Ф.9-22</t>
  </si>
  <si>
    <t>Ф.10-7</t>
  </si>
  <si>
    <t>Ф.15-12</t>
  </si>
  <si>
    <t>Ф.30-18</t>
  </si>
  <si>
    <t>Ф.21-19</t>
  </si>
  <si>
    <t>Ф.2</t>
  </si>
  <si>
    <t>Ф.3</t>
  </si>
  <si>
    <t>Ф.Б1-1</t>
  </si>
  <si>
    <t>65, акт№13</t>
  </si>
  <si>
    <t>3.4.13, 3.4.12.2</t>
  </si>
  <si>
    <t>Ф.Б8-12</t>
  </si>
  <si>
    <t>Ф.Б1-9</t>
  </si>
  <si>
    <t>Ф.7-2</t>
  </si>
  <si>
    <t>Ф.Б4-10</t>
  </si>
  <si>
    <t>68, акт№15</t>
  </si>
  <si>
    <t>3.4.8</t>
  </si>
  <si>
    <t>4.4, 4.11</t>
  </si>
  <si>
    <t>Ф.4-9</t>
  </si>
  <si>
    <t>Ф.7-20</t>
  </si>
  <si>
    <t>69, акт№16</t>
  </si>
  <si>
    <t>Ф.ЗМ-7</t>
  </si>
  <si>
    <t>Ф.1-37</t>
  </si>
  <si>
    <t>Ф.1-10</t>
  </si>
  <si>
    <t>71, акт№17</t>
  </si>
  <si>
    <t>4.4, 4.13</t>
  </si>
  <si>
    <t>Ф.1-11</t>
  </si>
  <si>
    <t>Ф.5-12</t>
  </si>
  <si>
    <t>Ф.2-13</t>
  </si>
  <si>
    <t>Ф.6-24</t>
  </si>
  <si>
    <t>Ф.ЗМ-4</t>
  </si>
  <si>
    <t>Ф.Б4-18</t>
  </si>
  <si>
    <t>Ф.О-31</t>
  </si>
  <si>
    <t>Ф.30-14</t>
  </si>
  <si>
    <t>Ф.9-21</t>
  </si>
  <si>
    <t>Ф.20-7</t>
  </si>
  <si>
    <t>Ф.4-14</t>
  </si>
  <si>
    <t>Ф.9-8</t>
  </si>
  <si>
    <t>Ф.10-8</t>
  </si>
  <si>
    <t>81, акт№18</t>
  </si>
  <si>
    <t>Ф.2-1</t>
  </si>
  <si>
    <t>85, акт№20</t>
  </si>
  <si>
    <t>3.4.12.2</t>
  </si>
  <si>
    <t>4.12, 4.11</t>
  </si>
  <si>
    <t>Ф.9-13</t>
  </si>
  <si>
    <t>Ф.17-5</t>
  </si>
  <si>
    <t>86, акт№21</t>
  </si>
  <si>
    <t>4.12, 4.3</t>
  </si>
  <si>
    <t>88, акт№22</t>
  </si>
  <si>
    <t>3.4.12.2, 3.4.7.3</t>
  </si>
  <si>
    <t>4.11</t>
  </si>
  <si>
    <t>Ф.8-3</t>
  </si>
  <si>
    <t>Ф.Чр-7</t>
  </si>
  <si>
    <t>Ф.Б2-2</t>
  </si>
  <si>
    <t>3.4.8.1</t>
  </si>
  <si>
    <t>4.4</t>
  </si>
  <si>
    <t>Ф.23-13</t>
  </si>
  <si>
    <t>Ф.58-18</t>
  </si>
  <si>
    <t>Ф.26-11</t>
  </si>
  <si>
    <t>Ф.15-9</t>
  </si>
  <si>
    <t>Ф.5-8</t>
  </si>
  <si>
    <t>Ф.6-12</t>
  </si>
  <si>
    <t>акт№27</t>
  </si>
  <si>
    <t>4.15</t>
  </si>
  <si>
    <t>Ф.2-8</t>
  </si>
  <si>
    <t>Ф.11-4</t>
  </si>
  <si>
    <t>Ф.5-10</t>
  </si>
  <si>
    <t>Ф.Б8-21</t>
  </si>
  <si>
    <t>Ф.3-14</t>
  </si>
  <si>
    <t>акт№28</t>
  </si>
  <si>
    <t>3.4.8.1, 3.4.8.2</t>
  </si>
  <si>
    <t>4.4, 4.13, 4.14</t>
  </si>
  <si>
    <t>Ф.Кр-21</t>
  </si>
  <si>
    <t>Ф.11-18</t>
  </si>
  <si>
    <t>Ф.30-8</t>
  </si>
  <si>
    <t>Ф.3-17</t>
  </si>
  <si>
    <t>акт№29</t>
  </si>
  <si>
    <t>акт№30</t>
  </si>
  <si>
    <t>В-6 Ввод-2 БРУ-6 кВ №8 БКНС-24</t>
  </si>
  <si>
    <t>акт№31</t>
  </si>
  <si>
    <t>Ф.11-14</t>
  </si>
  <si>
    <t>акт№32</t>
  </si>
  <si>
    <t>3.4.7.2</t>
  </si>
  <si>
    <t>акт№33</t>
  </si>
  <si>
    <t>3.4.8.2</t>
  </si>
  <si>
    <t>Ф.16-13</t>
  </si>
  <si>
    <t>Ф.В-15</t>
  </si>
  <si>
    <t>акт №34</t>
  </si>
  <si>
    <t>Ф.Б10-19</t>
  </si>
  <si>
    <t>Ф.2-18</t>
  </si>
  <si>
    <t>Ф.4-18</t>
  </si>
  <si>
    <t>Ф.4-7</t>
  </si>
  <si>
    <t>акт №35</t>
  </si>
  <si>
    <t>4.14</t>
  </si>
  <si>
    <t>акт №37</t>
  </si>
  <si>
    <t>Ф.Гр-5</t>
  </si>
  <si>
    <t>Ф.1-5</t>
  </si>
  <si>
    <t>Ф.Д-16</t>
  </si>
  <si>
    <t>10</t>
  </si>
  <si>
    <t>акт №38</t>
  </si>
  <si>
    <t>Ф.7-10</t>
  </si>
  <si>
    <t>Ф.5-16</t>
  </si>
  <si>
    <t>Ф.7-5</t>
  </si>
  <si>
    <t>акт №41</t>
  </si>
  <si>
    <t>3.4.12, 3.4.12.1, 3.4.12.2</t>
  </si>
  <si>
    <t>4.11, 4.13, 4.15</t>
  </si>
  <si>
    <t>Ф.4-12</t>
  </si>
  <si>
    <t>акт №39</t>
  </si>
  <si>
    <t>акт №40</t>
  </si>
  <si>
    <t>4.11, 4.4</t>
  </si>
  <si>
    <t>акт №42</t>
  </si>
  <si>
    <t>Ф.Б11-1</t>
  </si>
  <si>
    <t>акт №43</t>
  </si>
  <si>
    <t>акт №44</t>
  </si>
  <si>
    <t>3.4.12.4</t>
  </si>
  <si>
    <t>4.14, 4.13</t>
  </si>
  <si>
    <t>Ф.2-14</t>
  </si>
  <si>
    <t>Ф.24-8</t>
  </si>
  <si>
    <t>Ф.24-9</t>
  </si>
  <si>
    <t>Ф.9-3</t>
  </si>
  <si>
    <t>акт №45</t>
  </si>
  <si>
    <t>Ф.Д-18</t>
  </si>
  <si>
    <t>Ф.Д-1</t>
  </si>
  <si>
    <t>акт №48</t>
  </si>
  <si>
    <t>Ф.Б4-26</t>
  </si>
  <si>
    <t>акт №47</t>
  </si>
  <si>
    <t>3.4.12.3</t>
  </si>
  <si>
    <t>Ф.Б4-15</t>
  </si>
  <si>
    <t>акт №49</t>
  </si>
  <si>
    <t>Ф.28-4</t>
  </si>
  <si>
    <t>1Т ПС 35/6 кВ №124</t>
  </si>
  <si>
    <t>акт №50</t>
  </si>
  <si>
    <t>Ф.Б-10-19</t>
  </si>
  <si>
    <t>акт №51</t>
  </si>
  <si>
    <t>Ф.29-19</t>
  </si>
  <si>
    <t>Ф.О-16</t>
  </si>
  <si>
    <t>Ф.9-4</t>
  </si>
  <si>
    <t>В-6 2Т ПС 35/6 кВ №109</t>
  </si>
  <si>
    <t>акт №53</t>
  </si>
  <si>
    <t>Ф.2-7</t>
  </si>
  <si>
    <t>Ф.2-12</t>
  </si>
  <si>
    <t>Ф.11-16</t>
  </si>
  <si>
    <t>Ф.Гр-14</t>
  </si>
  <si>
    <t>Ф.Гр-2</t>
  </si>
  <si>
    <t>Ф.Б10-18</t>
  </si>
  <si>
    <t>акт №54</t>
  </si>
  <si>
    <t>Ф.6-1</t>
  </si>
  <si>
    <t>Ф.14-10</t>
  </si>
  <si>
    <t>Ф.Гр-1</t>
  </si>
  <si>
    <t>акт №55</t>
  </si>
  <si>
    <t>Ф.14-8</t>
  </si>
  <si>
    <t>Ф.Б10-15</t>
  </si>
  <si>
    <t>Ф.ЧР-4</t>
  </si>
  <si>
    <t>акт №56</t>
  </si>
  <si>
    <t>Ф.23-16</t>
  </si>
  <si>
    <t>акт №57</t>
  </si>
  <si>
    <t>Ф.24-17</t>
  </si>
  <si>
    <t>Ф.О-21</t>
  </si>
  <si>
    <t>акт №58</t>
  </si>
  <si>
    <t>акт №59</t>
  </si>
  <si>
    <t>4.4, 4.12</t>
  </si>
  <si>
    <t>Ф. 2-2</t>
  </si>
  <si>
    <t>акт №60</t>
  </si>
  <si>
    <t xml:space="preserve">ЦЛ-7 </t>
  </si>
  <si>
    <t>акт №61</t>
  </si>
  <si>
    <t>Ф. 12-8</t>
  </si>
  <si>
    <t>акт №62</t>
  </si>
  <si>
    <t>Ф. 14-4</t>
  </si>
  <si>
    <t>акт №63</t>
  </si>
  <si>
    <t>Ф. 14-16</t>
  </si>
  <si>
    <t>Ф. 14-6</t>
  </si>
  <si>
    <t>ЦЛ-10</t>
  </si>
  <si>
    <t>акт №64</t>
  </si>
  <si>
    <t>Ф. ЧР-4</t>
  </si>
  <si>
    <t>акт №65</t>
  </si>
  <si>
    <t>Ф. П-14</t>
  </si>
  <si>
    <t>акт №66</t>
  </si>
  <si>
    <t>Ф. ЧР-15</t>
  </si>
  <si>
    <t>Ф. 16-17</t>
  </si>
  <si>
    <t>акт №67</t>
  </si>
  <si>
    <t>Ф. 16-12</t>
  </si>
  <si>
    <t>Ф. 17-4</t>
  </si>
  <si>
    <t>акт №68</t>
  </si>
  <si>
    <t>Ф. 17-5</t>
  </si>
  <si>
    <t>Ф. 18-4</t>
  </si>
  <si>
    <t>акт №69</t>
  </si>
  <si>
    <t>Ф. 18-10</t>
  </si>
  <si>
    <t>Ф.16-17</t>
  </si>
  <si>
    <t>акт №72</t>
  </si>
  <si>
    <t>Ф. 2-16</t>
  </si>
  <si>
    <t>ЦЛ-2</t>
  </si>
  <si>
    <t>акт №70</t>
  </si>
  <si>
    <t>акт №71</t>
  </si>
  <si>
    <t>С-92Ч</t>
  </si>
  <si>
    <t>акт №73</t>
  </si>
  <si>
    <t>Ф.10-14</t>
  </si>
  <si>
    <t>акт №74</t>
  </si>
  <si>
    <t>акт №75</t>
  </si>
  <si>
    <t>акт №76</t>
  </si>
  <si>
    <t>Ф.23-14</t>
  </si>
  <si>
    <t>Ф. 23-13</t>
  </si>
  <si>
    <t>Ф. Кр-2</t>
  </si>
  <si>
    <t>БРУ-6 №1 БКНС-14</t>
  </si>
  <si>
    <t>акт №79</t>
  </si>
  <si>
    <t>акт №77</t>
  </si>
  <si>
    <t>Ф. 30-14</t>
  </si>
  <si>
    <t>акт №81</t>
  </si>
  <si>
    <t>Ф. 6-24</t>
  </si>
  <si>
    <t>ЦЭСО ООО "Энергонефть Томск"</t>
  </si>
  <si>
    <t>акт №78</t>
  </si>
  <si>
    <t>ЦЛ-9</t>
  </si>
  <si>
    <t>акт № 82</t>
  </si>
  <si>
    <t>акт № 83</t>
  </si>
  <si>
    <t>6 (6.3)</t>
  </si>
  <si>
    <t>акт №84</t>
  </si>
  <si>
    <t>акт №85</t>
  </si>
  <si>
    <t>Ф.Л-14</t>
  </si>
  <si>
    <t>акт №86</t>
  </si>
  <si>
    <t>4.12, 4.16</t>
  </si>
  <si>
    <t>акт №87</t>
  </si>
  <si>
    <t>4.11, 4.12</t>
  </si>
  <si>
    <t>акт №88</t>
  </si>
  <si>
    <t>3.4.12</t>
  </si>
  <si>
    <t>Ф.1-4</t>
  </si>
  <si>
    <t>Ф.6-10</t>
  </si>
  <si>
    <t>Ф.9-2</t>
  </si>
  <si>
    <t>Ф.6-6</t>
  </si>
  <si>
    <t>Ф.3-1</t>
  </si>
  <si>
    <t>Ф.26-10</t>
  </si>
  <si>
    <t>акт №91</t>
  </si>
  <si>
    <t>3.4.9</t>
  </si>
  <si>
    <t>Ф.Б2-20</t>
  </si>
  <si>
    <t>акт №92</t>
  </si>
  <si>
    <t>3.4.10</t>
  </si>
  <si>
    <t>акт №93</t>
  </si>
  <si>
    <t>Ф.6-14</t>
  </si>
  <si>
    <t>Ф.6-2</t>
  </si>
  <si>
    <t>Ф.26-4</t>
  </si>
  <si>
    <t>Ф.26-5</t>
  </si>
  <si>
    <t>Ф.24-14</t>
  </si>
  <si>
    <t>акт №94</t>
  </si>
  <si>
    <t>акт №95</t>
  </si>
  <si>
    <t>Ф.10-11</t>
  </si>
  <si>
    <t>акт№96</t>
  </si>
  <si>
    <t>Ф.5-18</t>
  </si>
  <si>
    <t>акт№98</t>
  </si>
  <si>
    <t>Ф.5-5</t>
  </si>
  <si>
    <t>акт№ 99</t>
  </si>
  <si>
    <t>3.4.12.4, 3.4.13.3, 3.4.12.2</t>
  </si>
  <si>
    <t>4.12, 4.14</t>
  </si>
  <si>
    <t>Ф.16-14</t>
  </si>
  <si>
    <t>акт№100</t>
  </si>
  <si>
    <t>Ф.11-20</t>
  </si>
  <si>
    <t>акт№102</t>
  </si>
  <si>
    <t>ЦЛ-5</t>
  </si>
  <si>
    <t>акт№103</t>
  </si>
  <si>
    <t>ЦЛ-8</t>
  </si>
  <si>
    <t>ЦЛ-6</t>
  </si>
  <si>
    <t>акт№104</t>
  </si>
  <si>
    <t>ЦЛ-7</t>
  </si>
  <si>
    <t>акт№106</t>
  </si>
  <si>
    <t>акт№105</t>
  </si>
  <si>
    <t>ЦЛ-4</t>
  </si>
  <si>
    <t>акт№109</t>
  </si>
  <si>
    <t>ЦР-14</t>
  </si>
  <si>
    <t>акт№111</t>
  </si>
  <si>
    <t>3.4.12.3, 3.4.13.1</t>
  </si>
  <si>
    <t>4.21, 4.13</t>
  </si>
  <si>
    <t>акт№110</t>
  </si>
  <si>
    <t>ЦР-12</t>
  </si>
  <si>
    <t>акт№112</t>
  </si>
  <si>
    <t>Ф.14-3</t>
  </si>
  <si>
    <t>акт№114</t>
  </si>
  <si>
    <t>С-95, С-96</t>
  </si>
  <si>
    <t>акт№115</t>
  </si>
  <si>
    <t>Ф.9-20</t>
  </si>
  <si>
    <t>акт№116</t>
  </si>
  <si>
    <t>Ф.17-9</t>
  </si>
  <si>
    <t>акт№117</t>
  </si>
  <si>
    <t>Ф.Б5-2</t>
  </si>
  <si>
    <t>Ф.Б3-19</t>
  </si>
  <si>
    <t>акт№119</t>
  </si>
  <si>
    <t>3.4.7.3</t>
  </si>
  <si>
    <t>Ф.Б3-9</t>
  </si>
  <si>
    <t>Ф.28-20</t>
  </si>
  <si>
    <t>Ф.Кр-14</t>
  </si>
  <si>
    <t>акт№121</t>
  </si>
  <si>
    <t>Ф.28-9</t>
  </si>
  <si>
    <t>Ф.1-9</t>
  </si>
  <si>
    <t>Ф.1-16</t>
  </si>
  <si>
    <t>Ф.21-7</t>
  </si>
  <si>
    <t>акт№ 123</t>
  </si>
  <si>
    <t>Ф.Кр-4</t>
  </si>
  <si>
    <t>акт№ 124</t>
  </si>
  <si>
    <t>Ф.3-11</t>
  </si>
  <si>
    <t>акт№ 126</t>
  </si>
  <si>
    <t>акт №128</t>
  </si>
  <si>
    <t>Ф.8-10</t>
  </si>
  <si>
    <t>акт №129</t>
  </si>
  <si>
    <t>3.4.13.4</t>
  </si>
  <si>
    <t>Ф.4-8</t>
  </si>
  <si>
    <t>акт №130</t>
  </si>
  <si>
    <t>3.4.12.2, 3.4.13</t>
  </si>
  <si>
    <t>акт №131</t>
  </si>
  <si>
    <t>3.4.7.4, 3.4.7.3</t>
  </si>
  <si>
    <t>Ф.8-8</t>
  </si>
  <si>
    <t>Ф.7-19</t>
  </si>
  <si>
    <t>Ф.4-17</t>
  </si>
  <si>
    <t>акт №133</t>
  </si>
  <si>
    <t>Ф.ЧР-15</t>
  </si>
  <si>
    <t>акт №134</t>
  </si>
  <si>
    <t>Ф.1-3</t>
  </si>
  <si>
    <t>Ф.Гр-13</t>
  </si>
  <si>
    <t>акт №136</t>
  </si>
  <si>
    <t>акт №137</t>
  </si>
  <si>
    <t>3.4.12.1</t>
  </si>
  <si>
    <t>акт №138</t>
  </si>
  <si>
    <t>3.4.9.1</t>
  </si>
  <si>
    <t>ПС 35/6 кВ №502 В-6 2Т</t>
  </si>
  <si>
    <t>акт №140</t>
  </si>
  <si>
    <t>3.4.13.3, 3.4.7.3, 3.4.12.5</t>
  </si>
  <si>
    <t>4.10, 4.11, 4.12</t>
  </si>
  <si>
    <t>Ф.Б10-17</t>
  </si>
  <si>
    <t>акт №141</t>
  </si>
  <si>
    <t>акт №142</t>
  </si>
  <si>
    <t>Ф.Б1-10</t>
  </si>
  <si>
    <t>Ф.9-10</t>
  </si>
  <si>
    <t xml:space="preserve">Форма 1.1 - Журнал учета текущей информации о прекращении передачи электрической энергии </t>
  </si>
  <si>
    <t>№ п/п</t>
  </si>
  <si>
    <t>Обосновывающие данные
 для расчета &lt;1&gt;</t>
  </si>
  <si>
    <t>Продолжительность прекращения,  час.</t>
  </si>
  <si>
    <t>Количество точек присоединения потребителей услуг к электрической сети электросетевой организации, шт.</t>
  </si>
  <si>
    <t xml:space="preserve">Отчёт по нарушениям электросабжения ООО "Энергонефть Томск" за январь </t>
  </si>
  <si>
    <t xml:space="preserve">Отчёт по нарушениям электросабжения ООО "Энергонефть Томск" за февраль </t>
  </si>
  <si>
    <t xml:space="preserve">Отчёт по нарушениям электросабжения ООО "Энергонефть Томск" за  март </t>
  </si>
  <si>
    <t xml:space="preserve">Отчёт по нарушениям электросабжения ООО "Энергонефть Томск" за апрель  </t>
  </si>
  <si>
    <t xml:space="preserve">Отчёт по нарушениям электросабжения ООО "Энергонефть Томск" за май </t>
  </si>
  <si>
    <t xml:space="preserve">Отчёт по нарушениям электросабжения ООО "Энергонефть Томск" за июнь </t>
  </si>
  <si>
    <t>Отчёт по нарушениям электросабжения ООО "Энергонефть Томск" за июль</t>
  </si>
  <si>
    <t>Отчёт по нарушениям электросабжения ООО "Энергонефть Томск" за август</t>
  </si>
  <si>
    <t>Отчёт по нарушениям электросабжения ООО "Энергонефть Томск" за сентябрь</t>
  </si>
  <si>
    <t>Отчёт по нарушениям электросабжения ООО "Энергонефть Томск" за октябрь</t>
  </si>
  <si>
    <t>Отчёт по нарушениям электросабжения ООО "Энергонефть Томск" за ноябрь</t>
  </si>
  <si>
    <t>Отчёт по нарушениям электросабжения ООО "Энергонефть Томск" за декабрь</t>
  </si>
  <si>
    <t>(Должность)</t>
  </si>
  <si>
    <t>(Подпись)</t>
  </si>
  <si>
    <t xml:space="preserve">    (Ф.И.О.)  </t>
  </si>
  <si>
    <t>&lt;1&gt; В том числе на основе базы актов расследования технологических нарушений за соответствующий месяц.</t>
  </si>
  <si>
    <t>2015 год</t>
  </si>
  <si>
    <t xml:space="preserve">Факт </t>
  </si>
  <si>
    <t>Максимальное за расчетный период 2017 г. число точек присоединения</t>
  </si>
  <si>
    <t>Суммарная продолжительность прекращений передачи электрической энергии, час. (Тпр)</t>
  </si>
  <si>
    <t>Показатель средней продолжительности прекращений передачи электрической энергии (Пп)</t>
  </si>
  <si>
    <t xml:space="preserve">____________________ </t>
  </si>
  <si>
    <t xml:space="preserve">             (должность)</t>
  </si>
  <si>
    <t xml:space="preserve">                             (подпись)                                       </t>
  </si>
  <si>
    <t xml:space="preserve">      (Ф.И.О.)            </t>
  </si>
  <si>
    <r>
      <t xml:space="preserve">Форма 1.5 - Предложения электросетевой организации по плановым значениям показателей надежности и качества услуг на каждый расчетный период регулирования 
в пределах долгосрочного периода регулирования </t>
    </r>
    <r>
      <rPr>
        <vertAlign val="superscript"/>
        <sz val="12"/>
        <rFont val="Times New Roman"/>
        <family val="1"/>
        <charset val="204"/>
      </rPr>
      <t>1</t>
    </r>
  </si>
  <si>
    <t>Значение показателя, годы:</t>
  </si>
  <si>
    <t xml:space="preserve">2015  </t>
  </si>
  <si>
    <t xml:space="preserve">2016 </t>
  </si>
  <si>
    <t>2019</t>
  </si>
  <si>
    <t>1. Проведение капитальных ремонтов, вырубки пораслей в охранной зоне ВЛ.
2. Оптимизация схем электроснабжения по мероприятиям, в рамках капитальных ремонтов, реконструкции объектов.
3. Проведение работ с потребителями подключеными к сетям ООО "Энергонефть Томск" по приведению сетей потребителя в надлежащее техническое состояние.
4. Отключение от сетей бездействующих участков ВЛ и оборудования.</t>
  </si>
  <si>
    <t>Мероприятия направлены на снижение количества, длительности и тяжести отключений, уменьшение времени на поиск и устранение нарушений. Улучшение качества оказываемых услуг потребителям электроэнергии.</t>
  </si>
  <si>
    <t>Показатель качества предоставления возможности технологического присоединения
(Птпр)</t>
  </si>
  <si>
    <t>Поддержка интернет-сервиса электронной подачи и обработки заявок на технологическое присоединение. Данный сервис псокращает время обработки Заявок на ТП, начиная от приема до конечного результата в виде подписанного договора.</t>
  </si>
  <si>
    <t xml:space="preserve">Предоставление на официальном ресурсе возможность подачи заявки на ТП в электронном виде, а так же возможность отслеживания прохождения этапов обработки заявки (в соответсвии с Постановлением Правительства № 861). </t>
  </si>
  <si>
    <t>поясняет сектор технологических присоединений</t>
  </si>
  <si>
    <t>Показатель уровня качества оказываемых услуг территориальных сетевых организаций (Птсо)</t>
  </si>
  <si>
    <t>1. Постоянная актуализация информации на официальном сайте ООО "Энергонефть Томск" в  сети интернет .
2. Ведение разъяснительной работы с потребителями услуг по порядку технологических присоединений, порядку заключения договоров.
3. Согласование графиков вывода  электросетевого оборудования в ремонт с потребителями услуг.</t>
  </si>
  <si>
    <t>Необходимость разъяснения потребителям их прав и обязаностей при осуществлениии технологических присоединений и пользовании услугами по передаче электрической энергии, в целях снижения времени проходящего от подачи заявки до подключения и заключения договоров.</t>
  </si>
  <si>
    <t>_______________________</t>
  </si>
  <si>
    <t xml:space="preserve">Должность                    </t>
  </si>
  <si>
    <t xml:space="preserve">(Ф.И.О.)          </t>
  </si>
  <si>
    <r>
      <t>_____</t>
    </r>
    <r>
      <rPr>
        <vertAlign val="superscript"/>
        <sz val="9"/>
        <rFont val="Times New Roman"/>
        <family val="1"/>
        <charset val="204"/>
      </rPr>
      <t>1</t>
    </r>
    <r>
      <rPr>
        <sz val="9"/>
        <color indexed="9"/>
        <rFont val="Times New Roman"/>
        <family val="1"/>
        <charset val="204"/>
      </rPr>
      <t>_</t>
    </r>
    <r>
      <rPr>
        <sz val="9"/>
        <rFont val="Times New Roman"/>
        <family val="1"/>
        <charset val="204"/>
      </rPr>
      <t>Количество заполняемых столбцов должно соответствовать количеству расчетных периодов регулирования в пределах одного долгосрочного периода регулирования, с указанием года отчетного расчетного периода  регулирования.</t>
    </r>
  </si>
  <si>
    <r>
      <t xml:space="preserve">               2</t>
    </r>
    <r>
      <rPr>
        <sz val="9"/>
        <color indexed="9"/>
        <rFont val="Times New Roman"/>
        <family val="1"/>
        <charset val="204"/>
      </rPr>
      <t>_</t>
    </r>
    <r>
      <rPr>
        <sz val="9"/>
        <rFont val="Times New Roman"/>
        <family val="1"/>
        <charset val="204"/>
      </rPr>
      <t>Информация предоставляется справочно.</t>
    </r>
  </si>
  <si>
    <t>для потребителей услуг электросетевой организации ООО "Энергонефть Томск" за 2018 год</t>
  </si>
  <si>
    <t xml:space="preserve">факт 2018 г. </t>
  </si>
  <si>
    <t>Форма 1.2 - Расчет показателя средней продолжительности прекращений передачи электрической энергии за 2018 год</t>
  </si>
  <si>
    <t>2018 отчетный              период</t>
  </si>
  <si>
    <t>2017</t>
  </si>
  <si>
    <t>Наименование показателя</t>
  </si>
  <si>
    <t>Плановые значения показателей на долгосрочный период регулирования</t>
  </si>
  <si>
    <t>2016 год</t>
  </si>
  <si>
    <t>2017 год</t>
  </si>
  <si>
    <t>2018 год</t>
  </si>
  <si>
    <t>2019 год</t>
  </si>
  <si>
    <t>Показатель уровня качества осуществляемого технологического присоединения (Птпр)</t>
  </si>
  <si>
    <t>Показатель уровня качества обслуживания потребителей услуг (Птсо)</t>
  </si>
  <si>
    <t xml:space="preserve">Мажурин В.А. </t>
  </si>
  <si>
    <t xml:space="preserve">(должность)              </t>
  </si>
  <si>
    <t xml:space="preserve">     (ФИО)</t>
  </si>
  <si>
    <t>с форм тех присоед</t>
  </si>
  <si>
    <t>Форма 2.1 - Расчет значения индикатора информативности</t>
  </si>
  <si>
    <t xml:space="preserve">ООО "Энергонефть Томск" </t>
  </si>
  <si>
    <t>(наименование территориальной сетевой организации)</t>
  </si>
  <si>
    <t>Наименование параметра (критерия),
 характеризующего индикатор</t>
  </si>
  <si>
    <t>Ф / П * 100,
 (%)</t>
  </si>
  <si>
    <t>Зависимость</t>
  </si>
  <si>
    <t xml:space="preserve">Оценочный 
 балл </t>
  </si>
  <si>
    <t>Фактическое (Ф)</t>
  </si>
  <si>
    <t>Плановое (П)</t>
  </si>
  <si>
    <t>плановое</t>
  </si>
  <si>
    <t>1. Возможность личного приема заявителей и потребителей услуг уполномоченными должностными лицами территориальной сетевой организации - всего,</t>
  </si>
  <si>
    <r>
      <t>И</t>
    </r>
    <r>
      <rPr>
        <b/>
        <vertAlign val="subscript"/>
        <sz val="11"/>
        <rFont val="Times New Roman"/>
        <family val="1"/>
        <charset val="204"/>
      </rPr>
      <t>н</t>
    </r>
    <r>
      <rPr>
        <b/>
        <sz val="11"/>
        <rFont val="Times New Roman"/>
        <family val="1"/>
        <charset val="204"/>
      </rPr>
      <t xml:space="preserve"> </t>
    </r>
  </si>
  <si>
    <t xml:space="preserve"> в том числе, по критериям:</t>
  </si>
  <si>
    <t xml:space="preserve">1.1. </t>
  </si>
  <si>
    <t>1.1. Количество структурных подразделений по работе с заявителями и потребителями услуг в процентном отношении к общему количеству структурных подразделений</t>
  </si>
  <si>
    <t>прямая</t>
  </si>
  <si>
    <t xml:space="preserve">1.2. а) </t>
  </si>
  <si>
    <t>1.2. Количество утвержденных территориальной сетевой организацией в установленном порядке организационно-распорядительных документов по вопросам работы с заявителями и потребителями услуг - всего, шт.</t>
  </si>
  <si>
    <t xml:space="preserve">1.2. б) </t>
  </si>
  <si>
    <t xml:space="preserve"> в том числе :</t>
  </si>
  <si>
    <t xml:space="preserve">1.2. в) </t>
  </si>
  <si>
    <t>а) регламенты оказания услуг и рассмотрения обращений заявителей и потребителей услуг, шт.</t>
  </si>
  <si>
    <t xml:space="preserve">1.2. г) </t>
  </si>
  <si>
    <t>б) наличие положения о деятельности структурного подразделения по работе с заявителями и потребителями услуг 
(наличие - 1, отсутствие - 0), шт.</t>
  </si>
  <si>
    <t xml:space="preserve">2.1. </t>
  </si>
  <si>
    <t>в) должностные инструкции сотрудников, обслуживающих заявителей и потребителей услуг, шт.</t>
  </si>
  <si>
    <t xml:space="preserve">2.2. </t>
  </si>
  <si>
    <t>г) утвержденные территориальной сетевой организацией в установленном порядке формы отчетности о работе с заявителями и потребителями услуг, шт.</t>
  </si>
  <si>
    <t xml:space="preserve">2.3. </t>
  </si>
  <si>
    <t xml:space="preserve">     </t>
  </si>
  <si>
    <t xml:space="preserve">3. </t>
  </si>
  <si>
    <t>2. Наличие телефонной связи для обращений потребителей услуг к уполномоченным должностным лицам территориальной сетевой организации</t>
  </si>
  <si>
    <t xml:space="preserve">4. </t>
  </si>
  <si>
    <t>в том числе по критериям:</t>
  </si>
  <si>
    <t xml:space="preserve">5.1. </t>
  </si>
  <si>
    <t>2.1. Наличие единого телефонного номера для приема обращений потребителей услуг (наличие - 1, отсутствие - 0)</t>
  </si>
  <si>
    <t xml:space="preserve">6.1. </t>
  </si>
  <si>
    <t>2.2. Наличие информационно-справочной системы для автоматизации обработки обращений потребителей услуг, поступивших по телефону
 (наличие - 1, отсутствие - 0)</t>
  </si>
  <si>
    <t xml:space="preserve">6.2. </t>
  </si>
  <si>
    <t>2.3. Наличие системы автоинформирования потребителей услуг по телефону, предназначенной для доведения до них типовой информации
 (наличие - 1, отсутствие - 0)</t>
  </si>
  <si>
    <t>3. Наличие в сети Интернет сайта территориальной сетевой организации с возможностью обмена информацией с потребителями услуг посредством электронной почты (наличие - 1, отсутствие - 0)</t>
  </si>
  <si>
    <t>4. Проведение мероприятий по доведению до сведения потребителей услуг необходимой информации, в том числе путем ее размещения в сети Интернет, на бумажных носителях или иными доступными способами
  (проведение - 1, отсутствие - 0)</t>
  </si>
  <si>
    <t>5. Простота и доступность схемы обжалования потребителями услуг действий должностных лиц территориальной сетевой организации, по критерию</t>
  </si>
  <si>
    <t>обратная</t>
  </si>
  <si>
    <t>5.1. Общее количество обращений потребителей услуг о проведении консультаций по порядку обжалования действий (бездействия) территориальной сетевой организации в ходе исполнения своих функций в процентах от общего количества поступивших обращений</t>
  </si>
  <si>
    <t>6. Степень полноты, актуальности и достоверности предоставляемой потребителям услуг информации о деятельности территориальной сетевой организации - всего,</t>
  </si>
  <si>
    <t>6.1. Общее количество обращений потребителей услуг о проведении консультаций по вопросам деятельности территориальной сетевой организации в процентах от общего количества поступивших обращений</t>
  </si>
  <si>
    <t>Техприсоединение</t>
  </si>
  <si>
    <t>6.2. Количество обращений потребителей услуг с указанием на отсутствие необходимой информации, которая должна быть раскрыта территориальной сетевой организацией в соответствии с нормативными правовыми актами, в процентах от общего количества поступивших обращений</t>
  </si>
  <si>
    <t>7. Итого по индикатору информативности</t>
  </si>
  <si>
    <t xml:space="preserve">       (Ф.И.О.)</t>
  </si>
  <si>
    <t>Форма 2.2 - Расчет значения индикатора исполнительности</t>
  </si>
  <si>
    <t>Наименование параметра (показателя), характеризующего индикатор</t>
  </si>
  <si>
    <t>Ф / П 
* 100,
 (%)</t>
  </si>
  <si>
    <t>Зависи
мость</t>
  </si>
  <si>
    <t xml:space="preserve">Оцено
чный
 балл </t>
  </si>
  <si>
    <t>1. Соблюдение сроков по процедурам взаимодействия с потребителями услуг (заявителями) - всего,</t>
  </si>
  <si>
    <r>
      <t>И</t>
    </r>
    <r>
      <rPr>
        <b/>
        <vertAlign val="subscript"/>
        <sz val="11"/>
        <rFont val="Times New Roman"/>
        <family val="1"/>
        <charset val="204"/>
      </rPr>
      <t>с</t>
    </r>
    <r>
      <rPr>
        <b/>
        <sz val="11"/>
        <rFont val="Times New Roman"/>
        <family val="1"/>
        <charset val="204"/>
      </rPr>
      <t xml:space="preserve"> </t>
    </r>
  </si>
  <si>
    <t>в том числе, по критериям:</t>
  </si>
  <si>
    <t>1.1.Среднее время, затраченное территориальной сетевой организацией на направление проекта договора оказания услуг по передаче электрической энергии потребителю услуг (заявителю), дней</t>
  </si>
  <si>
    <t>1.2. Среднее время, необходимое для оборудования точки поставки приборами учета с момента подачи заявления потребителем услуг:</t>
  </si>
  <si>
    <t>а) для физических лиц, включая индивидуальных предпринимателей, и юридических лиц - субъектов малого и среднего предпринимательства, дней</t>
  </si>
  <si>
    <t xml:space="preserve">1.3. </t>
  </si>
  <si>
    <t>б) для остальных потребителей услуг, дней</t>
  </si>
  <si>
    <t>1.3. Количество случаев отказа от заключения и случаев расторжения потребителем услуг договоров оказания услуг по передаче электрической энергии в процентах от общего количества заключенных территориальной сетевой организацией договоров с потребителями услуг (заявителями), кроме физических лиц</t>
  </si>
  <si>
    <t xml:space="preserve">3.1. </t>
  </si>
  <si>
    <t>2. Соблюдение требований нормативных правовых актов Российской Федерации по поддержанию качества электрической энергии, по критерию</t>
  </si>
  <si>
    <t xml:space="preserve">3.2. </t>
  </si>
  <si>
    <t>2.1. Количество обращений потребителей услуг с указанием на ненадлежащее качество электрической энергии, в процентах от общего количества поступивших обращений</t>
  </si>
  <si>
    <t xml:space="preserve">4.1. </t>
  </si>
  <si>
    <t>3. Наличие взаимодействия с потребителями услуг при выводе оборудования в ремонт и (или) из эксплуатации</t>
  </si>
  <si>
    <t>3.1. Наличие (отсутствие) установленной процедуры согласования с потребителями услуг графиков вывода электросетевого оборудования в ремонт и (или) из эксплуатации (наличие - 1, отсутствие - 0)</t>
  </si>
  <si>
    <t>3.2. Количество обращений потребителей услуг с указанием на несогласие введения предлагаемых территориальной сетевой организацией графиков вывода электросетевого оборудования в ремонт и (или) из эксплуатации, в процентах от общего количества поступивших обращений, кроме физических лиц</t>
  </si>
  <si>
    <t xml:space="preserve">от ЦДС количество несогласованных заявок вывода электросетевого оборудования в ремонт /к общему количеству заявок вывода электросетевого оборудования в ремонт </t>
  </si>
  <si>
    <t>4. Соблюдение требований нормативных правовых актов по защите персональных данных потребителей услуг (заявителей), по критерию</t>
  </si>
  <si>
    <t xml:space="preserve"> </t>
  </si>
  <si>
    <t>4.1. Количество обращений потребителей услуг (заявителей) с указанием на неправомерность использования персональных данных потребителей услуг (заявителей), в процентах от общего количества поступивших обращений</t>
  </si>
  <si>
    <t>5. Итого по индикатору исполнительности</t>
  </si>
  <si>
    <t xml:space="preserve"> (должность)                      </t>
  </si>
  <si>
    <t xml:space="preserve">           (Ф.И.О.)</t>
  </si>
  <si>
    <t>Форма 2.3 - Расчет значения индикатора результативности обратной связи</t>
  </si>
  <si>
    <t>Наименование параметра (показателя),
 характеризующего индикатор</t>
  </si>
  <si>
    <t>1. Наличие структурного подразделения территориальной сетевой организации по рассмотрению, обработке и принятию мер по обращениям потребителей услуг (наличие - 1, отсутствие - 0)</t>
  </si>
  <si>
    <r>
      <t>Р</t>
    </r>
    <r>
      <rPr>
        <b/>
        <vertAlign val="subscript"/>
        <sz val="11"/>
        <rFont val="Times New Roman"/>
        <family val="1"/>
        <charset val="204"/>
      </rPr>
      <t>с</t>
    </r>
    <r>
      <rPr>
        <b/>
        <sz val="11"/>
        <rFont val="Times New Roman"/>
        <family val="1"/>
        <charset val="204"/>
      </rPr>
      <t xml:space="preserve"> </t>
    </r>
  </si>
  <si>
    <t xml:space="preserve">1. </t>
  </si>
  <si>
    <t>2. Степень удовлетворения обращений потребителей услуг</t>
  </si>
  <si>
    <t>2.1. Общее количество обращений потребителей услуг с указанием на ненадлежащее качество услуг по передаче электрической энергии и обслуживание, в процентах от общего количества поступивших обращений</t>
  </si>
  <si>
    <t>2.2. Количество принятых мер по результатам рассмотрения обращений потребителей услуг с указанием на ненадлежащее качество услуг по передаче электрической энергии и обслуживание, в процентах от общего количества поступивших обращений</t>
  </si>
  <si>
    <t xml:space="preserve">2.4. </t>
  </si>
  <si>
    <t>2.3. Количество обращений,  связанных с неудовлетворенностью принятыми мерами, указанными в п. 2.2 настоящей формы, поступивших от потребителей услуг в течение 30 рабочих дней после завершения мероприятий, указанных в п. 2.2 настоящей формы, в процентах от общего количества поступивших обращений</t>
  </si>
  <si>
    <t xml:space="preserve">2.5. </t>
  </si>
  <si>
    <t>2.4. Количество обращений потребителей услуг с указанием на ненадлежащее качество услуг, оказываемых территориальной сетевой организацией, поступивших в соответствующий контролирующий орган исполнительной власти, в процентах от общего количества поступивших обращений</t>
  </si>
  <si>
    <t xml:space="preserve">2.6. </t>
  </si>
  <si>
    <t>2.5. Количество отзывов и  предложений по вопросам деятельности территориальной сетевой организации, поступивших через обратную связь, в процентах от общего количества поступивших обращений</t>
  </si>
  <si>
    <t>2.6. Количество реализованных изменений в деятельности организации, направленных на повышение качества обслуживания потребителей услуг, шт.</t>
  </si>
  <si>
    <t xml:space="preserve">3.2. а) </t>
  </si>
  <si>
    <t xml:space="preserve">3.2. б) </t>
  </si>
  <si>
    <t>3. Оперативность реагирования на обращения потребителей услуг - всего,</t>
  </si>
  <si>
    <t xml:space="preserve">3.2. в) </t>
  </si>
  <si>
    <t>3.1. Средняя продолжительность времени принятия мер по результатам обращения потребителя услуг, дней</t>
  </si>
  <si>
    <t>3.2. Взаимодействие территориальной сетевой организации с потребителями услуг с целью получения информации о качестве обслуживания, реализованное посредством:</t>
  </si>
  <si>
    <t xml:space="preserve">5.2. </t>
  </si>
  <si>
    <t>а) письменных опросов, шт. на 1000 потребителей услуг</t>
  </si>
  <si>
    <t>б) электронной связи через сеть Интернет, шт. на 1000 потребителей услуг</t>
  </si>
  <si>
    <t>в) &lt;*&gt;  системы автоинформирования, шт. на 1000 потребителей услуг</t>
  </si>
  <si>
    <t>4. Индивидуальность подхода к потребителям услуг льготных категорий, по критерию</t>
  </si>
  <si>
    <t>4.1. Количество обращений потребителей услуг льготных категорий с указанием на неудовлетворительность качества их обслуживания, шт. на 1000 потребителей услуг</t>
  </si>
  <si>
    <t>5. Оперативность возмещения убытков потребителям услуг при несоблюдении территориальной сетевой организацией обязательств, предусмотренных нормативными правовыми актами и договорами</t>
  </si>
  <si>
    <t>5.1. Средняя продолжительность времени на принятие территориальной сетевой организацией мер по возмещению потребителю услуг убытков, месяцев</t>
  </si>
  <si>
    <t>5.2. Доля потребителей услуг, получивших возмещение убытков, возникших в результате неисполнения (ненадлежащего исполнения) территориальной сетевой организацией своих обязательств, от числа потребителей, в пользу которых было вынесено судебное решение, или возмещение было произведено во внесудебном порядке, %</t>
  </si>
  <si>
    <t>6. Итого по индикатору результативности обратной связи</t>
  </si>
  <si>
    <t>*Расчет производится при наличии в территориальной сетевой организации Системы автоинформирования  (голосовая, СМС и другим способом).</t>
  </si>
  <si>
    <r>
      <t xml:space="preserve">Форма 2.4 - Предложения территориальных сетевых организаций по плановым значениям параметров (критериев), характеризующих индикаторы качества обслуживания потребителей, на каждый расчетный период регулирования в пределах долгосрочного периода регулирования </t>
    </r>
    <r>
      <rPr>
        <vertAlign val="superscript"/>
        <sz val="11"/>
        <rFont val="Times New Roman"/>
        <family val="1"/>
        <charset val="204"/>
      </rPr>
      <t>1</t>
    </r>
  </si>
  <si>
    <t xml:space="preserve">                                                                      (наименование территориальной сетевой организации)</t>
  </si>
  <si>
    <r>
      <t xml:space="preserve">Предлагаемые плановые значения параметров (критериев), характеризующих индикаторы качества </t>
    </r>
    <r>
      <rPr>
        <vertAlign val="superscript"/>
        <sz val="11"/>
        <color theme="1"/>
        <rFont val="Times New Roman"/>
        <family val="1"/>
        <charset val="204"/>
      </rPr>
      <t>2</t>
    </r>
  </si>
  <si>
    <t xml:space="preserve">2015
</t>
  </si>
  <si>
    <t xml:space="preserve">2016 
</t>
  </si>
  <si>
    <t>(год)</t>
  </si>
  <si>
    <r>
      <t>И</t>
    </r>
    <r>
      <rPr>
        <vertAlign val="subscript"/>
        <sz val="11"/>
        <color theme="1"/>
        <rFont val="Times New Roman"/>
        <family val="1"/>
        <charset val="204"/>
      </rPr>
      <t>н</t>
    </r>
    <r>
      <rPr>
        <sz val="11"/>
        <color theme="1"/>
        <rFont val="Times New Roman"/>
        <family val="1"/>
        <charset val="204"/>
      </rPr>
      <t xml:space="preserve"> </t>
    </r>
  </si>
  <si>
    <r>
      <t>И</t>
    </r>
    <r>
      <rPr>
        <vertAlign val="subscript"/>
        <sz val="11"/>
        <color theme="1"/>
        <rFont val="Times New Roman"/>
        <family val="1"/>
        <charset val="204"/>
      </rPr>
      <t xml:space="preserve">с </t>
    </r>
  </si>
  <si>
    <t xml:space="preserve">1.3.  </t>
  </si>
  <si>
    <r>
      <t>Р</t>
    </r>
    <r>
      <rPr>
        <vertAlign val="subscript"/>
        <sz val="11"/>
        <color theme="1"/>
        <rFont val="Times New Roman"/>
        <family val="1"/>
        <charset val="204"/>
      </rPr>
      <t xml:space="preserve">с </t>
    </r>
  </si>
  <si>
    <t>Предлагаемое плановое значение показателя уровня качества обслуживания потребителей услуг территориальными сетевыми организациями</t>
  </si>
  <si>
    <t xml:space="preserve">             Должность</t>
  </si>
  <si>
    <t xml:space="preserve">       (Ф.И.О.)                    </t>
  </si>
  <si>
    <r>
      <t xml:space="preserve">              </t>
    </r>
    <r>
      <rPr>
        <vertAlign val="superscript"/>
        <sz val="10"/>
        <rFont val="Times New Roman"/>
        <family val="1"/>
        <charset val="204"/>
      </rPr>
      <t xml:space="preserve">1 </t>
    </r>
    <r>
      <rPr>
        <sz val="10"/>
        <rFont val="Times New Roman"/>
        <family val="1"/>
        <charset val="204"/>
      </rPr>
      <t>Количество заполняемых столбцов должно соответствовать количеству расчетных периодов регулирования в пределах одного долгосрочного периода регулирования с указанием года отчетного расчетного периода регулирования.</t>
    </r>
  </si>
  <si>
    <r>
      <t xml:space="preserve">             </t>
    </r>
    <r>
      <rPr>
        <vertAlign val="superscript"/>
        <sz val="10"/>
        <rFont val="Times New Roman"/>
        <family val="1"/>
        <charset val="204"/>
      </rPr>
      <t>2</t>
    </r>
    <r>
      <rPr>
        <sz val="10"/>
        <rFont val="Times New Roman"/>
        <family val="1"/>
        <charset val="204"/>
      </rPr>
      <t xml:space="preserve">  Нумерация пунктов показателей параметров, характеризующих индикаторы качества, приведена в соответствии с формами 2.1 - 2.3 настоящего Приложения.</t>
    </r>
  </si>
  <si>
    <t>2018 отчетный 
период</t>
  </si>
  <si>
    <t>2018 г.</t>
  </si>
  <si>
    <t>Значение 2018 год</t>
  </si>
  <si>
    <t>2020</t>
  </si>
  <si>
    <t>2021</t>
  </si>
  <si>
    <t>2022</t>
  </si>
  <si>
    <t>2023</t>
  </si>
  <si>
    <t>2024</t>
  </si>
  <si>
    <t xml:space="preserve">план 2018 г. </t>
  </si>
  <si>
    <t>Журнал учета текущей информации о прекращении передачи электрической энергии для потребителей услуг электросетевой организации ООО "Энергонефть Томск" за 2018 год</t>
  </si>
  <si>
    <t>Расчет показателя средней продолжительности прекращений передачи электрической энергии за 2018 год</t>
  </si>
  <si>
    <t>Форма 1.7</t>
  </si>
  <si>
    <t>Предложения сетевой организации по плановым значениям показателей надежности и качества услуг на каждый расчетный период регулирования в пределах долгосрочного периода регулирования 1 (для территориальной сетевой организации, долгосрочный период регулирования которой начинается с 2018 года)</t>
  </si>
  <si>
    <t>рассмотрения заявок на технологическое присоединение к сети в период 2018 год</t>
  </si>
  <si>
    <t>заявителей к сети, в период 2018 год</t>
  </si>
  <si>
    <t>Отчетные данные для расчета значения показателя качества рассмотрения заявок на технологическое присоединение к сети в период, 2018 год</t>
  </si>
  <si>
    <t>Отчетные данные для расчета значения показателя качества исполнения договоров об осуществлении технологического присоединения заявителей к сети, в период 2018 год</t>
  </si>
  <si>
    <t>Показатели уровня надежности и уровня качества оказываемых услуг сетевой организации</t>
  </si>
  <si>
    <t>Журнал учёта данных первичной информации по всем прекращениям передачи электрической энергии, произошедших на объектах электросетевых организаций  за 2018 год</t>
  </si>
  <si>
    <t xml:space="preserve"> Расчет индикативного показателя уровня надежности оказываемых услуг для территориальных сетевых организаций и организаций по управлению единой национальной (общероссийской) электрической сетью, чей долгосрочный период регулирования начался после 2018 года</t>
  </si>
  <si>
    <t>Фактические и плановые значения показателей надежности и качества услуг за  2018 год</t>
  </si>
  <si>
    <t>Фактические значения показателей за отчетный период 
2018 год</t>
  </si>
  <si>
    <t>2018 год.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</si>
</sst>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3" formatCode="_-* #,##0.00\ _₽_-;\-* #,##0.00\ _₽_-;_-* &quot;-&quot;??\ _₽_-;_-@_-"/>
    <numFmt numFmtId="164" formatCode="0.0"/>
    <numFmt numFmtId="165" formatCode="[$-F400]h:mm:ss\ AM/PM"/>
    <numFmt numFmtId="166" formatCode="[h]:mm:ss;@"/>
    <numFmt numFmtId="167" formatCode="0.0000"/>
    <numFmt numFmtId="168" formatCode="#,##0.0000"/>
    <numFmt numFmtId="169" formatCode="_-* #,##0.00_р_._-;\-* #,##0.00_р_._-;_-* &quot;-&quot;??_р_._-;_-@_-"/>
    <numFmt numFmtId="170" formatCode="0.000"/>
    <numFmt numFmtId="171" formatCode="h:mm;@"/>
    <numFmt numFmtId="172" formatCode="_-* #,##0.0000\ _₽_-;\-* #,##0.0000\ _₽_-;_-* &quot;-&quot;??\ _₽_-;_-@_-"/>
  </numFmts>
  <fonts count="5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name val="Times New Roman"/>
      <family val="1"/>
      <charset val="204"/>
    </font>
    <font>
      <sz val="9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vertAlign val="subscript"/>
      <sz val="11"/>
      <name val="Times New Roman"/>
      <family val="1"/>
      <charset val="204"/>
    </font>
    <font>
      <sz val="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i/>
      <sz val="11"/>
      <name val="Times New Roman"/>
      <family val="1"/>
      <charset val="204"/>
    </font>
    <font>
      <vertAlign val="superscript"/>
      <sz val="11"/>
      <name val="Times New Roman"/>
      <family val="1"/>
      <charset val="204"/>
    </font>
    <font>
      <sz val="11"/>
      <color indexed="9"/>
      <name val="Times New Roman"/>
      <family val="1"/>
      <charset val="204"/>
    </font>
    <font>
      <vertAlign val="superscript"/>
      <sz val="12"/>
      <name val="Times New Roman"/>
      <family val="1"/>
      <charset val="204"/>
    </font>
    <font>
      <sz val="9"/>
      <color indexed="9"/>
      <name val="Times New Roman"/>
      <family val="1"/>
      <charset val="204"/>
    </font>
    <font>
      <vertAlign val="superscript"/>
      <sz val="9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1"/>
      <color rgb="FFFF0000"/>
      <name val="Arial Narrow"/>
      <family val="2"/>
      <charset val="204"/>
    </font>
    <font>
      <sz val="11"/>
      <color rgb="FF000000"/>
      <name val="Arial Narrow"/>
      <family val="2"/>
      <charset val="204"/>
    </font>
    <font>
      <i/>
      <sz val="11"/>
      <color rgb="FF000000"/>
      <name val="Calibri"/>
      <family val="2"/>
      <charset val="204"/>
    </font>
    <font>
      <sz val="14"/>
      <color rgb="FF000000"/>
      <name val="Calibri"/>
      <family val="2"/>
      <charset val="204"/>
    </font>
    <font>
      <b/>
      <sz val="8"/>
      <color rgb="FF000000"/>
      <name val="Arial Narrow"/>
      <family val="2"/>
      <charset val="204"/>
    </font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u/>
      <sz val="12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name val="Arial"/>
      <family val="2"/>
      <charset val="204"/>
    </font>
    <font>
      <sz val="14"/>
      <name val="Times New Roman"/>
      <family val="1"/>
      <charset val="204"/>
    </font>
    <font>
      <sz val="18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2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vertAlign val="subscript"/>
      <sz val="1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u/>
      <sz val="11"/>
      <name val="Times New Roman"/>
      <family val="1"/>
      <charset val="204"/>
    </font>
    <font>
      <vertAlign val="superscript"/>
      <sz val="11"/>
      <color theme="1"/>
      <name val="Times New Roman"/>
      <family val="1"/>
      <charset val="204"/>
    </font>
    <font>
      <vertAlign val="subscript"/>
      <sz val="11"/>
      <color theme="1"/>
      <name val="Times New Roman"/>
      <family val="1"/>
      <charset val="204"/>
    </font>
    <font>
      <sz val="8"/>
      <name val="Times New Roman"/>
      <family val="1"/>
      <charset val="204"/>
    </font>
    <font>
      <vertAlign val="superscript"/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4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2">
    <xf numFmtId="0" fontId="0" fillId="0" borderId="0"/>
    <xf numFmtId="0" fontId="5" fillId="0" borderId="0"/>
    <xf numFmtId="0" fontId="4" fillId="0" borderId="0"/>
    <xf numFmtId="0" fontId="20" fillId="0" borderId="0"/>
    <xf numFmtId="9" fontId="26" fillId="0" borderId="0" applyFont="0" applyFill="0" applyBorder="0" applyAlignment="0" applyProtection="0"/>
    <xf numFmtId="0" fontId="3" fillId="0" borderId="0"/>
    <xf numFmtId="0" fontId="31" fillId="0" borderId="0"/>
    <xf numFmtId="169" fontId="3" fillId="0" borderId="0" applyFont="0" applyFill="0" applyBorder="0" applyAlignment="0" applyProtection="0"/>
    <xf numFmtId="0" fontId="2" fillId="0" borderId="0"/>
    <xf numFmtId="169" fontId="2" fillId="0" borderId="0" applyFont="0" applyFill="0" applyBorder="0" applyAlignment="0" applyProtection="0"/>
    <xf numFmtId="171" fontId="5" fillId="0" borderId="0">
      <protection locked="0"/>
    </xf>
    <xf numFmtId="43" fontId="26" fillId="0" borderId="0" applyFont="0" applyFill="0" applyBorder="0" applyAlignment="0" applyProtection="0"/>
  </cellStyleXfs>
  <cellXfs count="531">
    <xf numFmtId="0" fontId="0" fillId="0" borderId="0" xfId="0"/>
    <xf numFmtId="0" fontId="6" fillId="0" borderId="0" xfId="1" applyFont="1" applyBorder="1" applyAlignment="1">
      <alignment horizontal="left"/>
    </xf>
    <xf numFmtId="0" fontId="6" fillId="0" borderId="0" xfId="1" applyFont="1" applyBorder="1" applyAlignment="1">
      <alignment horizontal="right"/>
    </xf>
    <xf numFmtId="0" fontId="7" fillId="0" borderId="0" xfId="1" applyFont="1" applyBorder="1" applyAlignment="1">
      <alignment horizontal="left"/>
    </xf>
    <xf numFmtId="0" fontId="7" fillId="0" borderId="0" xfId="1" applyFont="1" applyBorder="1" applyAlignment="1">
      <alignment horizontal="right"/>
    </xf>
    <xf numFmtId="0" fontId="8" fillId="0" borderId="0" xfId="1" applyFont="1" applyBorder="1" applyAlignment="1">
      <alignment horizontal="left"/>
    </xf>
    <xf numFmtId="0" fontId="9" fillId="0" borderId="0" xfId="1" applyFont="1" applyBorder="1" applyAlignment="1">
      <alignment horizontal="left"/>
    </xf>
    <xf numFmtId="0" fontId="8" fillId="0" borderId="0" xfId="1" applyFont="1" applyBorder="1" applyAlignment="1">
      <alignment horizontal="center" vertical="center"/>
    </xf>
    <xf numFmtId="0" fontId="8" fillId="0" borderId="0" xfId="1" applyFont="1" applyBorder="1" applyAlignment="1">
      <alignment horizontal="left" vertical="top"/>
    </xf>
    <xf numFmtId="0" fontId="9" fillId="0" borderId="0" xfId="1" applyFont="1" applyBorder="1" applyAlignment="1">
      <alignment horizontal="left" vertical="top"/>
    </xf>
    <xf numFmtId="0" fontId="11" fillId="0" borderId="0" xfId="2" applyNumberFormat="1" applyFont="1" applyFill="1" applyAlignment="1">
      <alignment horizontal="left" vertical="center"/>
    </xf>
    <xf numFmtId="0" fontId="8" fillId="0" borderId="0" xfId="2" applyNumberFormat="1" applyFont="1" applyFill="1" applyAlignment="1">
      <alignment horizontal="center" vertical="center"/>
    </xf>
    <xf numFmtId="0" fontId="8" fillId="0" borderId="0" xfId="2" applyNumberFormat="1" applyFont="1" applyFill="1" applyAlignment="1">
      <alignment horizontal="left" vertical="center"/>
    </xf>
    <xf numFmtId="0" fontId="6" fillId="0" borderId="0" xfId="2" applyNumberFormat="1" applyFont="1" applyFill="1" applyAlignment="1">
      <alignment horizontal="left" vertical="center"/>
    </xf>
    <xf numFmtId="0" fontId="6" fillId="0" borderId="0" xfId="2" applyNumberFormat="1" applyFont="1" applyFill="1" applyAlignment="1">
      <alignment horizontal="right" vertical="center"/>
    </xf>
    <xf numFmtId="0" fontId="4" fillId="0" borderId="0" xfId="2" applyNumberFormat="1" applyFill="1"/>
    <xf numFmtId="0" fontId="6" fillId="0" borderId="0" xfId="2" applyNumberFormat="1" applyFont="1" applyFill="1" applyBorder="1" applyAlignment="1">
      <alignment horizontal="left" vertical="center"/>
    </xf>
    <xf numFmtId="0" fontId="6" fillId="0" borderId="0" xfId="2" applyNumberFormat="1" applyFont="1" applyFill="1" applyBorder="1" applyAlignment="1">
      <alignment horizontal="right" vertical="center"/>
    </xf>
    <xf numFmtId="0" fontId="11" fillId="0" borderId="0" xfId="2" applyNumberFormat="1" applyFont="1" applyFill="1" applyAlignment="1">
      <alignment horizontal="center" vertical="center"/>
    </xf>
    <xf numFmtId="0" fontId="11" fillId="0" borderId="0" xfId="2" applyNumberFormat="1" applyFont="1" applyFill="1" applyBorder="1" applyAlignment="1">
      <alignment horizontal="left" vertical="center"/>
    </xf>
    <xf numFmtId="0" fontId="11" fillId="0" borderId="0" xfId="2" applyNumberFormat="1" applyFont="1" applyFill="1"/>
    <xf numFmtId="0" fontId="6" fillId="0" borderId="0" xfId="2" applyNumberFormat="1" applyFont="1" applyFill="1" applyBorder="1" applyAlignment="1">
      <alignment horizontal="center" vertical="center"/>
    </xf>
    <xf numFmtId="0" fontId="12" fillId="0" borderId="0" xfId="2" applyNumberFormat="1" applyFont="1" applyFill="1" applyBorder="1" applyAlignment="1">
      <alignment horizontal="left" vertical="center"/>
    </xf>
    <xf numFmtId="0" fontId="6" fillId="0" borderId="0" xfId="2" applyNumberFormat="1" applyFont="1" applyFill="1" applyBorder="1" applyAlignment="1" applyProtection="1">
      <alignment horizontal="right" vertical="center"/>
      <protection locked="0"/>
    </xf>
    <xf numFmtId="0" fontId="6" fillId="0" borderId="0" xfId="2" applyNumberFormat="1" applyFont="1" applyFill="1" applyBorder="1" applyAlignment="1" applyProtection="1">
      <alignment horizontal="left" vertical="center"/>
      <protection locked="0"/>
    </xf>
    <xf numFmtId="0" fontId="11" fillId="0" borderId="0" xfId="2" applyNumberFormat="1" applyFont="1" applyFill="1" applyBorder="1" applyAlignment="1">
      <alignment horizontal="center" vertical="center"/>
    </xf>
    <xf numFmtId="0" fontId="8" fillId="0" borderId="2" xfId="2" applyNumberFormat="1" applyFont="1" applyFill="1" applyBorder="1" applyAlignment="1" applyProtection="1">
      <alignment horizontal="center" vertical="center"/>
      <protection locked="0"/>
    </xf>
    <xf numFmtId="0" fontId="8" fillId="0" borderId="9" xfId="2" applyNumberFormat="1" applyFont="1" applyFill="1" applyBorder="1" applyAlignment="1" applyProtection="1">
      <alignment horizontal="left" vertical="center"/>
      <protection locked="0"/>
    </xf>
    <xf numFmtId="0" fontId="8" fillId="0" borderId="0" xfId="2" applyNumberFormat="1" applyFont="1" applyFill="1" applyBorder="1" applyAlignment="1">
      <alignment horizontal="center" vertical="center"/>
    </xf>
    <xf numFmtId="0" fontId="13" fillId="0" borderId="0" xfId="2" applyNumberFormat="1" applyFont="1" applyFill="1" applyBorder="1" applyAlignment="1" applyProtection="1">
      <alignment horizontal="center" vertical="center"/>
      <protection locked="0"/>
    </xf>
    <xf numFmtId="0" fontId="8" fillId="0" borderId="0" xfId="2" applyNumberFormat="1" applyFont="1" applyFill="1" applyBorder="1" applyAlignment="1">
      <alignment horizontal="left" vertical="center"/>
    </xf>
    <xf numFmtId="0" fontId="8" fillId="0" borderId="1" xfId="2" applyNumberFormat="1" applyFont="1" applyFill="1" applyBorder="1" applyAlignment="1" applyProtection="1">
      <alignment horizontal="center" vertical="center"/>
      <protection locked="0"/>
    </xf>
    <xf numFmtId="0" fontId="7" fillId="0" borderId="0" xfId="2" applyNumberFormat="1" applyFont="1" applyFill="1" applyBorder="1" applyAlignment="1">
      <alignment horizontal="left" vertical="center"/>
    </xf>
    <xf numFmtId="0" fontId="7" fillId="0" borderId="0" xfId="2" applyNumberFormat="1" applyFont="1" applyFill="1" applyBorder="1" applyAlignment="1">
      <alignment horizontal="center" vertical="center"/>
    </xf>
    <xf numFmtId="0" fontId="6" fillId="0" borderId="0" xfId="1" applyFont="1" applyFill="1" applyBorder="1" applyAlignment="1">
      <alignment horizontal="left"/>
    </xf>
    <xf numFmtId="0" fontId="8" fillId="0" borderId="9" xfId="1" applyFont="1" applyBorder="1" applyAlignment="1">
      <alignment horizontal="left"/>
    </xf>
    <xf numFmtId="0" fontId="8" fillId="0" borderId="11" xfId="1" applyFont="1" applyBorder="1" applyAlignment="1">
      <alignment horizontal="left"/>
    </xf>
    <xf numFmtId="0" fontId="8" fillId="0" borderId="9" xfId="1" applyFont="1" applyBorder="1" applyAlignment="1">
      <alignment horizontal="left" vertical="top"/>
    </xf>
    <xf numFmtId="0" fontId="8" fillId="0" borderId="11" xfId="1" applyFont="1" applyBorder="1" applyAlignment="1">
      <alignment horizontal="left" vertical="top"/>
    </xf>
    <xf numFmtId="0" fontId="8" fillId="0" borderId="9" xfId="1" applyFont="1" applyBorder="1" applyAlignment="1">
      <alignment horizontal="left" vertical="center"/>
    </xf>
    <xf numFmtId="0" fontId="8" fillId="0" borderId="0" xfId="1" applyFont="1" applyBorder="1" applyAlignment="1">
      <alignment horizontal="left" vertical="center"/>
    </xf>
    <xf numFmtId="49" fontId="8" fillId="0" borderId="9" xfId="1" applyNumberFormat="1" applyFont="1" applyBorder="1" applyAlignment="1">
      <alignment horizontal="left" vertical="center"/>
    </xf>
    <xf numFmtId="0" fontId="8" fillId="0" borderId="11" xfId="1" applyFont="1" applyBorder="1" applyAlignment="1">
      <alignment horizontal="left" vertical="center"/>
    </xf>
    <xf numFmtId="0" fontId="8" fillId="0" borderId="11" xfId="1" applyNumberFormat="1" applyFont="1" applyBorder="1" applyAlignment="1">
      <alignment horizontal="left" vertical="center" wrapText="1"/>
    </xf>
    <xf numFmtId="49" fontId="8" fillId="0" borderId="3" xfId="1" applyNumberFormat="1" applyFont="1" applyBorder="1" applyAlignment="1">
      <alignment horizontal="left" vertical="top"/>
    </xf>
    <xf numFmtId="0" fontId="8" fillId="0" borderId="3" xfId="1" applyFont="1" applyBorder="1" applyAlignment="1">
      <alignment horizontal="left" vertical="top"/>
    </xf>
    <xf numFmtId="0" fontId="8" fillId="0" borderId="5" xfId="1" applyFont="1" applyBorder="1" applyAlignment="1">
      <alignment horizontal="left" vertical="top"/>
    </xf>
    <xf numFmtId="49" fontId="8" fillId="0" borderId="12" xfId="1" applyNumberFormat="1" applyFont="1" applyBorder="1" applyAlignment="1">
      <alignment horizontal="left" vertical="top"/>
    </xf>
    <xf numFmtId="0" fontId="8" fillId="0" borderId="12" xfId="1" applyFont="1" applyBorder="1" applyAlignment="1">
      <alignment horizontal="left" vertical="top"/>
    </xf>
    <xf numFmtId="0" fontId="8" fillId="0" borderId="13" xfId="1" applyFont="1" applyBorder="1" applyAlignment="1">
      <alignment horizontal="left" vertical="top"/>
    </xf>
    <xf numFmtId="0" fontId="8" fillId="0" borderId="5" xfId="1" applyNumberFormat="1" applyFont="1" applyBorder="1" applyAlignment="1">
      <alignment horizontal="left" vertical="top" wrapText="1"/>
    </xf>
    <xf numFmtId="49" fontId="8" fillId="0" borderId="6" xfId="1" applyNumberFormat="1" applyFont="1" applyBorder="1" applyAlignment="1">
      <alignment horizontal="left" vertical="top"/>
    </xf>
    <xf numFmtId="0" fontId="8" fillId="0" borderId="7" xfId="1" applyNumberFormat="1" applyFont="1" applyBorder="1" applyAlignment="1">
      <alignment horizontal="left" vertical="top" wrapText="1"/>
    </xf>
    <xf numFmtId="0" fontId="8" fillId="0" borderId="6" xfId="1" applyFont="1" applyBorder="1" applyAlignment="1">
      <alignment horizontal="left" vertical="top"/>
    </xf>
    <xf numFmtId="0" fontId="8" fillId="0" borderId="7" xfId="1" applyFont="1" applyBorder="1" applyAlignment="1">
      <alignment horizontal="left" vertical="top"/>
    </xf>
    <xf numFmtId="49" fontId="8" fillId="0" borderId="9" xfId="1" applyNumberFormat="1" applyFont="1" applyBorder="1" applyAlignment="1">
      <alignment horizontal="left" vertical="top"/>
    </xf>
    <xf numFmtId="0" fontId="8" fillId="0" borderId="11" xfId="1" applyNumberFormat="1" applyFont="1" applyBorder="1" applyAlignment="1">
      <alignment horizontal="left" vertical="top" wrapText="1"/>
    </xf>
    <xf numFmtId="0" fontId="8" fillId="0" borderId="0" xfId="1" applyFont="1" applyBorder="1" applyAlignment="1">
      <alignment horizontal="center" vertical="center" wrapText="1"/>
    </xf>
    <xf numFmtId="49" fontId="8" fillId="0" borderId="0" xfId="1" applyNumberFormat="1" applyFont="1" applyBorder="1" applyAlignment="1">
      <alignment horizontal="left" vertical="center"/>
    </xf>
    <xf numFmtId="0" fontId="8" fillId="0" borderId="0" xfId="1" applyFont="1" applyFill="1" applyBorder="1" applyAlignment="1">
      <alignment horizontal="left" vertical="center" wrapText="1"/>
    </xf>
    <xf numFmtId="0" fontId="8" fillId="0" borderId="0" xfId="1" applyFont="1" applyBorder="1" applyAlignment="1">
      <alignment horizontal="center" vertical="top"/>
    </xf>
    <xf numFmtId="0" fontId="6" fillId="0" borderId="0" xfId="1" applyFont="1" applyBorder="1" applyAlignment="1">
      <alignment horizontal="center" wrapText="1"/>
    </xf>
    <xf numFmtId="49" fontId="8" fillId="0" borderId="0" xfId="1" applyNumberFormat="1" applyFont="1" applyBorder="1" applyAlignment="1">
      <alignment horizontal="left"/>
    </xf>
    <xf numFmtId="0" fontId="8" fillId="0" borderId="1" xfId="1" applyFont="1" applyBorder="1" applyAlignment="1">
      <alignment horizontal="left"/>
    </xf>
    <xf numFmtId="0" fontId="18" fillId="0" borderId="0" xfId="1" applyFont="1" applyBorder="1" applyAlignment="1">
      <alignment horizontal="left"/>
    </xf>
    <xf numFmtId="0" fontId="20" fillId="0" borderId="0" xfId="3" applyFill="1"/>
    <xf numFmtId="0" fontId="22" fillId="0" borderId="0" xfId="3" applyFont="1" applyFill="1"/>
    <xf numFmtId="0" fontId="20" fillId="0" borderId="0" xfId="3" applyFill="1" applyAlignment="1">
      <alignment horizontal="left" vertical="top"/>
    </xf>
    <xf numFmtId="0" fontId="20" fillId="0" borderId="0" xfId="3" applyFill="1" applyAlignment="1" applyProtection="1">
      <alignment vertical="top"/>
      <protection locked="0"/>
    </xf>
    <xf numFmtId="0" fontId="24" fillId="0" borderId="0" xfId="3" applyFont="1" applyFill="1" applyAlignment="1">
      <alignment horizontal="center" vertical="top"/>
    </xf>
    <xf numFmtId="0" fontId="20" fillId="0" borderId="0" xfId="3" applyFill="1" applyAlignment="1" applyProtection="1">
      <alignment horizontal="center" vertical="top"/>
      <protection locked="0"/>
    </xf>
    <xf numFmtId="0" fontId="20" fillId="0" borderId="26" xfId="3" applyFill="1" applyBorder="1" applyAlignment="1">
      <alignment horizontal="center" vertical="center" textRotation="90" wrapText="1"/>
    </xf>
    <xf numFmtId="0" fontId="25" fillId="0" borderId="27" xfId="3" applyFont="1" applyFill="1" applyBorder="1" applyAlignment="1">
      <alignment vertical="top" wrapText="1"/>
    </xf>
    <xf numFmtId="0" fontId="20" fillId="0" borderId="28" xfId="3" applyFill="1" applyBorder="1" applyAlignment="1">
      <alignment horizontal="left" vertical="top" wrapText="1"/>
    </xf>
    <xf numFmtId="0" fontId="20" fillId="0" borderId="0" xfId="3" applyFill="1" applyAlignment="1">
      <alignment horizontal="left" vertical="top" wrapText="1"/>
    </xf>
    <xf numFmtId="0" fontId="22" fillId="0" borderId="0" xfId="3" applyFont="1" applyFill="1" applyAlignment="1">
      <alignment horizontal="left" vertical="top" wrapText="1"/>
    </xf>
    <xf numFmtId="22" fontId="20" fillId="0" borderId="28" xfId="3" applyNumberFormat="1" applyFill="1" applyBorder="1" applyAlignment="1">
      <alignment horizontal="left" vertical="top" wrapText="1"/>
    </xf>
    <xf numFmtId="0" fontId="6" fillId="0" borderId="0" xfId="1" applyFont="1" applyBorder="1" applyAlignment="1">
      <alignment horizontal="center" wrapText="1"/>
    </xf>
    <xf numFmtId="0" fontId="8" fillId="0" borderId="9" xfId="1" applyFont="1" applyBorder="1" applyAlignment="1">
      <alignment horizontal="center" vertical="center" wrapText="1"/>
    </xf>
    <xf numFmtId="49" fontId="8" fillId="0" borderId="9" xfId="1" applyNumberFormat="1" applyFont="1" applyBorder="1" applyAlignment="1">
      <alignment horizontal="center" vertical="center" wrapText="1"/>
    </xf>
    <xf numFmtId="0" fontId="3" fillId="0" borderId="0" xfId="5" applyNumberFormat="1"/>
    <xf numFmtId="0" fontId="3" fillId="0" borderId="0" xfId="5" applyNumberFormat="1" applyAlignment="1">
      <alignment horizontal="left"/>
    </xf>
    <xf numFmtId="165" fontId="3" fillId="0" borderId="0" xfId="5" applyNumberFormat="1"/>
    <xf numFmtId="0" fontId="6" fillId="0" borderId="0" xfId="5" applyNumberFormat="1" applyFont="1" applyBorder="1" applyAlignment="1">
      <alignment horizontal="left" vertical="center"/>
    </xf>
    <xf numFmtId="0" fontId="12" fillId="0" borderId="0" xfId="5" applyNumberFormat="1" applyFont="1" applyBorder="1" applyAlignment="1">
      <alignment horizontal="left" vertical="center"/>
    </xf>
    <xf numFmtId="166" fontId="12" fillId="0" borderId="0" xfId="5" applyNumberFormat="1" applyFont="1" applyBorder="1" applyAlignment="1">
      <alignment horizontal="center" vertical="center"/>
    </xf>
    <xf numFmtId="0" fontId="12" fillId="0" borderId="0" xfId="5" applyNumberFormat="1" applyFont="1" applyBorder="1" applyAlignment="1">
      <alignment horizontal="center" vertical="center"/>
    </xf>
    <xf numFmtId="0" fontId="9" fillId="0" borderId="32" xfId="5" applyNumberFormat="1" applyFont="1" applyBorder="1" applyAlignment="1">
      <alignment horizontal="center" vertical="center" wrapText="1"/>
    </xf>
    <xf numFmtId="165" fontId="9" fillId="0" borderId="32" xfId="5" applyNumberFormat="1" applyFont="1" applyBorder="1" applyAlignment="1">
      <alignment horizontal="center" vertical="center" wrapText="1"/>
    </xf>
    <xf numFmtId="0" fontId="9" fillId="0" borderId="33" xfId="5" applyNumberFormat="1" applyFont="1" applyBorder="1" applyAlignment="1">
      <alignment horizontal="center" vertical="center" wrapText="1"/>
    </xf>
    <xf numFmtId="0" fontId="9" fillId="0" borderId="0" xfId="5" applyNumberFormat="1" applyFont="1"/>
    <xf numFmtId="0" fontId="9" fillId="0" borderId="34" xfId="5" applyNumberFormat="1" applyFont="1" applyBorder="1" applyAlignment="1">
      <alignment horizontal="center" vertical="center" wrapText="1"/>
    </xf>
    <xf numFmtId="0" fontId="9" fillId="0" borderId="35" xfId="5" applyNumberFormat="1" applyFont="1" applyBorder="1" applyAlignment="1">
      <alignment horizontal="center" vertical="center" wrapText="1"/>
    </xf>
    <xf numFmtId="0" fontId="9" fillId="0" borderId="36" xfId="5" applyNumberFormat="1" applyFont="1" applyBorder="1" applyAlignment="1">
      <alignment horizontal="center" vertical="center" wrapText="1"/>
    </xf>
    <xf numFmtId="0" fontId="9" fillId="0" borderId="8" xfId="5" applyNumberFormat="1" applyFont="1" applyBorder="1" applyAlignment="1">
      <alignment horizontal="justify" vertical="center" wrapText="1"/>
    </xf>
    <xf numFmtId="2" fontId="9" fillId="2" borderId="8" xfId="5" applyNumberFormat="1" applyFont="1" applyFill="1" applyBorder="1" applyAlignment="1">
      <alignment horizontal="center" vertical="center" wrapText="1"/>
    </xf>
    <xf numFmtId="2" fontId="9" fillId="0" borderId="30" xfId="5" applyNumberFormat="1" applyFont="1" applyBorder="1" applyAlignment="1">
      <alignment horizontal="center" vertical="center" wrapText="1"/>
    </xf>
    <xf numFmtId="0" fontId="9" fillId="0" borderId="37" xfId="5" applyNumberFormat="1" applyFont="1" applyBorder="1" applyAlignment="1">
      <alignment horizontal="center" vertical="center" wrapText="1"/>
    </xf>
    <xf numFmtId="2" fontId="9" fillId="0" borderId="38" xfId="5" applyNumberFormat="1" applyFont="1" applyBorder="1" applyAlignment="1">
      <alignment horizontal="center" vertical="center" wrapText="1"/>
    </xf>
    <xf numFmtId="2" fontId="9" fillId="2" borderId="2" xfId="5" applyNumberFormat="1" applyFont="1" applyFill="1" applyBorder="1" applyAlignment="1">
      <alignment horizontal="center" vertical="center" wrapText="1"/>
    </xf>
    <xf numFmtId="0" fontId="9" fillId="0" borderId="39" xfId="5" applyNumberFormat="1" applyFont="1" applyBorder="1" applyAlignment="1">
      <alignment horizontal="center" vertical="center" wrapText="1"/>
    </xf>
    <xf numFmtId="0" fontId="9" fillId="0" borderId="40" xfId="5" applyNumberFormat="1" applyFont="1" applyBorder="1" applyAlignment="1">
      <alignment horizontal="justify" vertical="center" wrapText="1"/>
    </xf>
    <xf numFmtId="2" fontId="9" fillId="2" borderId="41" xfId="5" applyNumberFormat="1" applyFont="1" applyFill="1" applyBorder="1" applyAlignment="1">
      <alignment horizontal="center" vertical="center" wrapText="1"/>
    </xf>
    <xf numFmtId="2" fontId="9" fillId="0" borderId="42" xfId="5" applyNumberFormat="1" applyFont="1" applyBorder="1" applyAlignment="1">
      <alignment horizontal="center" vertical="center" wrapText="1"/>
    </xf>
    <xf numFmtId="0" fontId="11" fillId="0" borderId="0" xfId="5" applyNumberFormat="1" applyFont="1" applyBorder="1" applyAlignment="1">
      <alignment horizontal="left" vertical="center"/>
    </xf>
    <xf numFmtId="165" fontId="6" fillId="0" borderId="0" xfId="5" applyNumberFormat="1" applyFont="1" applyBorder="1" applyAlignment="1">
      <alignment horizontal="left" vertical="center"/>
    </xf>
    <xf numFmtId="0" fontId="11" fillId="0" borderId="0" xfId="5" applyNumberFormat="1" applyFont="1"/>
    <xf numFmtId="165" fontId="13" fillId="0" borderId="0" xfId="5" applyNumberFormat="1" applyFont="1" applyFill="1" applyBorder="1" applyAlignment="1" applyProtection="1">
      <alignment horizontal="center" wrapText="1"/>
    </xf>
    <xf numFmtId="0" fontId="3" fillId="0" borderId="0" xfId="5" applyNumberFormat="1" applyFill="1" applyProtection="1"/>
    <xf numFmtId="0" fontId="8" fillId="0" borderId="0" xfId="5" applyNumberFormat="1" applyFont="1" applyBorder="1" applyAlignment="1">
      <alignment horizontal="left" vertical="center"/>
    </xf>
    <xf numFmtId="0" fontId="7" fillId="0" borderId="0" xfId="5" applyNumberFormat="1" applyFont="1" applyBorder="1" applyAlignment="1">
      <alignment horizontal="center" vertical="center"/>
    </xf>
    <xf numFmtId="49" fontId="7" fillId="0" borderId="0" xfId="5" applyNumberFormat="1" applyFont="1" applyBorder="1" applyAlignment="1">
      <alignment horizontal="center" vertical="center"/>
    </xf>
    <xf numFmtId="165" fontId="7" fillId="0" borderId="0" xfId="5" applyNumberFormat="1" applyFont="1" applyBorder="1" applyAlignment="1">
      <alignment horizontal="center" vertical="center"/>
    </xf>
    <xf numFmtId="165" fontId="11" fillId="0" borderId="0" xfId="5" applyNumberFormat="1" applyFont="1" applyBorder="1" applyAlignment="1">
      <alignment horizontal="center" vertical="center"/>
    </xf>
    <xf numFmtId="0" fontId="9" fillId="0" borderId="0" xfId="5" applyNumberFormat="1" applyFont="1" applyBorder="1" applyAlignment="1">
      <alignment horizontal="left" vertical="center"/>
    </xf>
    <xf numFmtId="165" fontId="8" fillId="0" borderId="0" xfId="5" applyNumberFormat="1" applyFont="1" applyBorder="1" applyAlignment="1">
      <alignment horizontal="left" vertical="center"/>
    </xf>
    <xf numFmtId="0" fontId="11" fillId="0" borderId="0" xfId="5" applyFont="1" applyAlignment="1">
      <alignment horizontal="left" vertical="center" wrapText="1"/>
    </xf>
    <xf numFmtId="0" fontId="3" fillId="0" borderId="0" xfId="5" applyAlignment="1">
      <alignment horizontal="left" vertical="center"/>
    </xf>
    <xf numFmtId="0" fontId="28" fillId="0" borderId="0" xfId="5" applyFont="1" applyAlignment="1">
      <alignment horizontal="left" vertical="center"/>
    </xf>
    <xf numFmtId="0" fontId="28" fillId="0" borderId="0" xfId="5" applyFont="1" applyAlignment="1">
      <alignment horizontal="right" vertical="center"/>
    </xf>
    <xf numFmtId="0" fontId="11" fillId="0" borderId="0" xfId="5" applyFont="1" applyAlignment="1">
      <alignment horizontal="left" vertical="center"/>
    </xf>
    <xf numFmtId="0" fontId="30" fillId="0" borderId="0" xfId="5" applyFont="1" applyAlignment="1">
      <alignment horizontal="center" vertical="center"/>
    </xf>
    <xf numFmtId="0" fontId="30" fillId="0" borderId="2" xfId="5" applyFont="1" applyBorder="1" applyAlignment="1">
      <alignment horizontal="center" vertical="center"/>
    </xf>
    <xf numFmtId="0" fontId="30" fillId="0" borderId="9" xfId="5" applyFont="1" applyBorder="1" applyAlignment="1">
      <alignment horizontal="center" vertical="center"/>
    </xf>
    <xf numFmtId="0" fontId="9" fillId="0" borderId="0" xfId="5" applyFont="1" applyAlignment="1">
      <alignment horizontal="left" vertical="center" wrapText="1"/>
    </xf>
    <xf numFmtId="0" fontId="9" fillId="0" borderId="2" xfId="6" applyFont="1" applyFill="1" applyBorder="1" applyAlignment="1" applyProtection="1">
      <alignment horizontal="center" vertical="center"/>
      <protection locked="0"/>
    </xf>
    <xf numFmtId="0" fontId="3" fillId="0" borderId="0" xfId="5" applyAlignment="1">
      <alignment horizontal="left" vertical="center" wrapText="1"/>
    </xf>
    <xf numFmtId="164" fontId="9" fillId="0" borderId="2" xfId="5" applyNumberFormat="1" applyFont="1" applyFill="1" applyBorder="1" applyAlignment="1" applyProtection="1">
      <alignment horizontal="center" vertical="center" wrapText="1"/>
      <protection locked="0"/>
    </xf>
    <xf numFmtId="2" fontId="9" fillId="0" borderId="2" xfId="5" applyNumberFormat="1" applyFont="1" applyFill="1" applyBorder="1" applyAlignment="1" applyProtection="1">
      <alignment horizontal="center" vertical="center" wrapText="1"/>
      <protection locked="0"/>
    </xf>
    <xf numFmtId="167" fontId="9" fillId="0" borderId="2" xfId="5" applyNumberFormat="1" applyFont="1" applyFill="1" applyBorder="1" applyAlignment="1" applyProtection="1">
      <alignment horizontal="center" vertical="center" wrapText="1"/>
      <protection locked="0"/>
    </xf>
    <xf numFmtId="0" fontId="13" fillId="0" borderId="0" xfId="5" applyNumberFormat="1" applyFont="1" applyFill="1" applyBorder="1" applyAlignment="1" applyProtection="1">
      <alignment horizontal="right" vertical="center"/>
    </xf>
    <xf numFmtId="0" fontId="32" fillId="0" borderId="0" xfId="5" applyFont="1" applyAlignment="1">
      <alignment horizontal="left" vertical="center" wrapText="1"/>
    </xf>
    <xf numFmtId="0" fontId="11" fillId="0" borderId="0" xfId="5" applyNumberFormat="1" applyFont="1" applyBorder="1" applyAlignment="1">
      <alignment horizontal="left" vertical="center" wrapText="1"/>
    </xf>
    <xf numFmtId="0" fontId="13" fillId="0" borderId="0" xfId="5" applyNumberFormat="1" applyFont="1" applyFill="1" applyBorder="1" applyAlignment="1" applyProtection="1">
      <alignment horizontal="left" vertical="center"/>
    </xf>
    <xf numFmtId="0" fontId="8" fillId="0" borderId="0" xfId="5" applyNumberFormat="1" applyFont="1" applyFill="1" applyBorder="1" applyAlignment="1" applyProtection="1">
      <alignment horizontal="center" vertical="center"/>
    </xf>
    <xf numFmtId="0" fontId="7" fillId="0" borderId="0" xfId="5" applyNumberFormat="1" applyFont="1" applyBorder="1" applyAlignment="1">
      <alignment horizontal="left" vertical="center"/>
    </xf>
    <xf numFmtId="0" fontId="7" fillId="0" borderId="0" xfId="5" applyNumberFormat="1" applyFont="1" applyBorder="1" applyAlignment="1">
      <alignment horizontal="right" vertical="center"/>
    </xf>
    <xf numFmtId="49" fontId="8" fillId="0" borderId="2" xfId="1" applyNumberFormat="1" applyFont="1" applyBorder="1" applyAlignment="1">
      <alignment horizontal="center" vertical="center" wrapText="1"/>
    </xf>
    <xf numFmtId="0" fontId="8" fillId="0" borderId="2" xfId="1" applyNumberFormat="1" applyFont="1" applyBorder="1" applyAlignment="1">
      <alignment vertical="top" wrapText="1"/>
    </xf>
    <xf numFmtId="167" fontId="8" fillId="0" borderId="2" xfId="1" applyNumberFormat="1" applyFont="1" applyBorder="1" applyAlignment="1">
      <alignment horizontal="center" vertical="center"/>
    </xf>
    <xf numFmtId="167" fontId="8" fillId="0" borderId="2" xfId="1" applyNumberFormat="1" applyFont="1" applyFill="1" applyBorder="1" applyAlignment="1">
      <alignment horizontal="center" vertical="center"/>
    </xf>
    <xf numFmtId="49" fontId="8" fillId="0" borderId="9" xfId="1" applyNumberFormat="1" applyFont="1" applyFill="1" applyBorder="1" applyAlignment="1">
      <alignment horizontal="center" vertical="center" wrapText="1"/>
    </xf>
    <xf numFmtId="0" fontId="8" fillId="0" borderId="2" xfId="1" applyNumberFormat="1" applyFont="1" applyFill="1" applyBorder="1" applyAlignment="1">
      <alignment horizontal="left" vertical="center" wrapText="1"/>
    </xf>
    <xf numFmtId="0" fontId="8" fillId="0" borderId="2" xfId="1" applyNumberFormat="1" applyFont="1" applyFill="1" applyBorder="1" applyAlignment="1">
      <alignment vertical="top" wrapText="1"/>
    </xf>
    <xf numFmtId="168" fontId="8" fillId="0" borderId="2" xfId="1" applyNumberFormat="1" applyFont="1" applyBorder="1" applyAlignment="1">
      <alignment horizontal="center" vertical="center"/>
    </xf>
    <xf numFmtId="49" fontId="8" fillId="0" borderId="0" xfId="1" applyNumberFormat="1" applyFont="1" applyBorder="1" applyAlignment="1">
      <alignment horizontal="left" wrapText="1"/>
    </xf>
    <xf numFmtId="0" fontId="8" fillId="0" borderId="0" xfId="1" applyNumberFormat="1" applyFont="1" applyBorder="1" applyAlignment="1">
      <alignment vertical="top" wrapText="1"/>
    </xf>
    <xf numFmtId="0" fontId="8" fillId="0" borderId="0" xfId="1" applyFont="1" applyBorder="1" applyAlignment="1">
      <alignment vertical="top"/>
    </xf>
    <xf numFmtId="0" fontId="12" fillId="0" borderId="0" xfId="1" applyNumberFormat="1" applyFont="1" applyBorder="1" applyAlignment="1">
      <alignment horizontal="right"/>
    </xf>
    <xf numFmtId="0" fontId="13" fillId="0" borderId="0" xfId="1" applyNumberFormat="1" applyFont="1" applyBorder="1" applyAlignment="1">
      <alignment horizontal="center"/>
    </xf>
    <xf numFmtId="0" fontId="12" fillId="0" borderId="0" xfId="1" applyNumberFormat="1" applyFont="1" applyBorder="1" applyAlignment="1">
      <alignment horizontal="left"/>
    </xf>
    <xf numFmtId="0" fontId="13" fillId="0" borderId="0" xfId="1" applyFont="1" applyBorder="1" applyAlignment="1">
      <alignment horizontal="left"/>
    </xf>
    <xf numFmtId="0" fontId="8" fillId="0" borderId="0" xfId="1" applyNumberFormat="1" applyFont="1" applyBorder="1" applyAlignment="1">
      <alignment horizontal="left"/>
    </xf>
    <xf numFmtId="0" fontId="7" fillId="0" borderId="0" xfId="1" applyNumberFormat="1" applyFont="1" applyBorder="1" applyAlignment="1">
      <alignment horizontal="right"/>
    </xf>
    <xf numFmtId="0" fontId="7" fillId="0" borderId="0" xfId="1" applyNumberFormat="1" applyFont="1" applyBorder="1" applyAlignment="1">
      <alignment horizontal="center"/>
    </xf>
    <xf numFmtId="0" fontId="7" fillId="0" borderId="0" xfId="1" applyNumberFormat="1" applyFont="1" applyBorder="1" applyAlignment="1">
      <alignment horizontal="left"/>
    </xf>
    <xf numFmtId="0" fontId="19" fillId="0" borderId="0" xfId="1" applyFont="1" applyBorder="1" applyAlignment="1">
      <alignment horizontal="left"/>
    </xf>
    <xf numFmtId="0" fontId="33" fillId="0" borderId="0" xfId="5" applyFont="1" applyAlignment="1">
      <alignment horizontal="left" vertical="center" wrapText="1"/>
    </xf>
    <xf numFmtId="0" fontId="35" fillId="0" borderId="0" xfId="5" applyFont="1"/>
    <xf numFmtId="0" fontId="35" fillId="0" borderId="0" xfId="5" applyFont="1" applyBorder="1" applyAlignment="1">
      <alignment horizontal="center"/>
    </xf>
    <xf numFmtId="0" fontId="35" fillId="0" borderId="1" xfId="5" applyFont="1" applyBorder="1" applyAlignment="1">
      <alignment horizontal="center"/>
    </xf>
    <xf numFmtId="49" fontId="13" fillId="0" borderId="2" xfId="1" applyNumberFormat="1" applyFont="1" applyFill="1" applyBorder="1" applyAlignment="1">
      <alignment horizontal="center" vertical="center"/>
    </xf>
    <xf numFmtId="49" fontId="13" fillId="0" borderId="2" xfId="1" applyNumberFormat="1" applyFont="1" applyFill="1" applyBorder="1" applyAlignment="1">
      <alignment horizontal="center" vertical="center" wrapText="1"/>
    </xf>
    <xf numFmtId="0" fontId="37" fillId="0" borderId="2" xfId="5" applyFont="1" applyFill="1" applyBorder="1" applyAlignment="1" applyProtection="1">
      <alignment horizontal="left" vertical="center" wrapText="1"/>
    </xf>
    <xf numFmtId="167" fontId="35" fillId="0" borderId="2" xfId="5" applyNumberFormat="1" applyFont="1" applyFill="1" applyBorder="1" applyAlignment="1" applyProtection="1">
      <alignment horizontal="center" vertical="center" wrapText="1"/>
      <protection locked="0"/>
    </xf>
    <xf numFmtId="0" fontId="38" fillId="0" borderId="1" xfId="5" applyFont="1" applyBorder="1"/>
    <xf numFmtId="0" fontId="38" fillId="0" borderId="0" xfId="5" applyFont="1"/>
    <xf numFmtId="0" fontId="35" fillId="0" borderId="4" xfId="5" applyFont="1" applyBorder="1" applyAlignment="1">
      <alignment horizontal="center"/>
    </xf>
    <xf numFmtId="0" fontId="8" fillId="0" borderId="0" xfId="1" applyFont="1" applyBorder="1" applyAlignment="1">
      <alignment horizontal="left" vertical="top" wrapText="1"/>
    </xf>
    <xf numFmtId="0" fontId="40" fillId="0" borderId="0" xfId="8" applyFont="1" applyFill="1" applyAlignment="1">
      <alignment horizontal="left" vertical="center"/>
    </xf>
    <xf numFmtId="0" fontId="40" fillId="0" borderId="0" xfId="8" applyFont="1" applyFill="1" applyAlignment="1">
      <alignment horizontal="center" vertical="center" wrapText="1"/>
    </xf>
    <xf numFmtId="1" fontId="40" fillId="0" borderId="0" xfId="8" applyNumberFormat="1" applyFont="1" applyFill="1" applyAlignment="1">
      <alignment horizontal="center" vertical="center" wrapText="1"/>
    </xf>
    <xf numFmtId="2" fontId="40" fillId="0" borderId="0" xfId="8" applyNumberFormat="1" applyFont="1" applyFill="1" applyAlignment="1">
      <alignment horizontal="center" vertical="center" wrapText="1"/>
    </xf>
    <xf numFmtId="0" fontId="40" fillId="0" borderId="0" xfId="8" applyFont="1" applyFill="1" applyAlignment="1">
      <alignment horizontal="center" vertical="center"/>
    </xf>
    <xf numFmtId="0" fontId="28" fillId="0" borderId="0" xfId="8" applyFont="1" applyFill="1" applyAlignment="1">
      <alignment horizontal="center" vertical="center" wrapText="1"/>
    </xf>
    <xf numFmtId="0" fontId="2" fillId="0" borderId="0" xfId="8" applyFont="1" applyFill="1" applyAlignment="1">
      <alignment horizontal="center" vertical="center" wrapText="1"/>
    </xf>
    <xf numFmtId="0" fontId="41" fillId="0" borderId="0" xfId="8" applyFont="1" applyFill="1" applyAlignment="1">
      <alignment horizontal="center" vertical="center" wrapText="1"/>
    </xf>
    <xf numFmtId="2" fontId="41" fillId="0" borderId="0" xfId="8" applyNumberFormat="1" applyFont="1" applyFill="1" applyAlignment="1">
      <alignment horizontal="center" vertical="center" wrapText="1"/>
    </xf>
    <xf numFmtId="1" fontId="41" fillId="0" borderId="0" xfId="8" applyNumberFormat="1" applyFont="1" applyFill="1" applyAlignment="1">
      <alignment horizontal="center" vertical="center" wrapText="1"/>
    </xf>
    <xf numFmtId="0" fontId="41" fillId="0" borderId="0" xfId="8" applyFont="1" applyFill="1" applyAlignment="1">
      <alignment horizontal="center" vertical="center"/>
    </xf>
    <xf numFmtId="0" fontId="35" fillId="0" borderId="0" xfId="8" applyFont="1" applyFill="1" applyAlignment="1">
      <alignment horizontal="center" vertical="center" wrapText="1"/>
    </xf>
    <xf numFmtId="0" fontId="35" fillId="0" borderId="2" xfId="8" applyFont="1" applyFill="1" applyBorder="1" applyAlignment="1">
      <alignment horizontal="center" vertical="center" wrapText="1"/>
    </xf>
    <xf numFmtId="1" fontId="35" fillId="0" borderId="2" xfId="8" applyNumberFormat="1" applyFont="1" applyFill="1" applyBorder="1" applyAlignment="1">
      <alignment horizontal="center" vertical="center" wrapText="1"/>
    </xf>
    <xf numFmtId="0" fontId="35" fillId="0" borderId="2" xfId="8" applyNumberFormat="1" applyFont="1" applyFill="1" applyBorder="1" applyAlignment="1">
      <alignment horizontal="center" vertical="center" wrapText="1"/>
    </xf>
    <xf numFmtId="0" fontId="35" fillId="0" borderId="2" xfId="8" applyFont="1" applyFill="1" applyBorder="1" applyAlignment="1">
      <alignment horizontal="center" vertical="center"/>
    </xf>
    <xf numFmtId="0" fontId="35" fillId="0" borderId="2" xfId="8" applyFont="1" applyFill="1" applyBorder="1" applyAlignment="1">
      <alignment horizontal="left" vertical="center" wrapText="1"/>
    </xf>
    <xf numFmtId="0" fontId="35" fillId="0" borderId="2" xfId="8" applyFont="1" applyFill="1" applyBorder="1" applyAlignment="1" applyProtection="1">
      <alignment horizontal="center" vertical="center" wrapText="1"/>
      <protection locked="0"/>
    </xf>
    <xf numFmtId="1" fontId="35" fillId="0" borderId="2" xfId="8" applyNumberFormat="1" applyFont="1" applyFill="1" applyBorder="1" applyAlignment="1" applyProtection="1">
      <alignment horizontal="center" vertical="center" wrapText="1"/>
      <protection locked="0"/>
    </xf>
    <xf numFmtId="2" fontId="35" fillId="0" borderId="2" xfId="8" applyNumberFormat="1" applyFont="1" applyFill="1" applyBorder="1" applyAlignment="1" applyProtection="1">
      <alignment horizontal="center" vertical="center" wrapText="1"/>
      <protection locked="0"/>
    </xf>
    <xf numFmtId="0" fontId="13" fillId="0" borderId="2" xfId="1" applyFont="1" applyFill="1" applyBorder="1" applyAlignment="1">
      <alignment horizontal="center" vertical="center" wrapText="1"/>
    </xf>
    <xf numFmtId="167" fontId="35" fillId="0" borderId="2" xfId="8" applyNumberFormat="1" applyFont="1" applyFill="1" applyBorder="1" applyAlignment="1">
      <alignment horizontal="center" vertical="center" wrapText="1"/>
    </xf>
    <xf numFmtId="0" fontId="35" fillId="0" borderId="2" xfId="8" applyFont="1" applyFill="1" applyBorder="1" applyAlignment="1" applyProtection="1">
      <alignment horizontal="center" vertical="center"/>
      <protection locked="0"/>
    </xf>
    <xf numFmtId="0" fontId="8" fillId="0" borderId="2" xfId="1" applyFont="1" applyFill="1" applyBorder="1" applyAlignment="1">
      <alignment horizontal="center" vertical="center" wrapText="1"/>
    </xf>
    <xf numFmtId="0" fontId="40" fillId="0" borderId="2" xfId="8" applyFont="1" applyFill="1" applyBorder="1" applyAlignment="1">
      <alignment horizontal="left" vertical="center" wrapText="1"/>
    </xf>
    <xf numFmtId="0" fontId="40" fillId="0" borderId="2" xfId="8" applyFont="1" applyFill="1" applyBorder="1" applyAlignment="1" applyProtection="1">
      <alignment horizontal="center" vertical="center" wrapText="1"/>
      <protection locked="0"/>
    </xf>
    <xf numFmtId="1" fontId="40" fillId="0" borderId="2" xfId="8" applyNumberFormat="1" applyFont="1" applyFill="1" applyBorder="1" applyAlignment="1" applyProtection="1">
      <alignment horizontal="center" vertical="center" wrapText="1"/>
      <protection locked="0"/>
    </xf>
    <xf numFmtId="2" fontId="40" fillId="0" borderId="2" xfId="8" applyNumberFormat="1" applyFont="1" applyFill="1" applyBorder="1" applyAlignment="1" applyProtection="1">
      <alignment horizontal="center" vertical="center" wrapText="1"/>
      <protection locked="0"/>
    </xf>
    <xf numFmtId="0" fontId="40" fillId="0" borderId="2" xfId="8" applyFont="1" applyFill="1" applyBorder="1" applyAlignment="1" applyProtection="1">
      <alignment horizontal="center" vertical="center"/>
      <protection locked="0"/>
    </xf>
    <xf numFmtId="170" fontId="35" fillId="0" borderId="2" xfId="8" applyNumberFormat="1" applyFont="1" applyFill="1" applyBorder="1" applyAlignment="1" applyProtection="1">
      <alignment horizontal="center" vertical="center" wrapText="1"/>
      <protection locked="0"/>
    </xf>
    <xf numFmtId="0" fontId="34" fillId="0" borderId="2" xfId="8" applyFont="1" applyFill="1" applyBorder="1" applyAlignment="1">
      <alignment horizontal="left" vertical="center" wrapText="1"/>
    </xf>
    <xf numFmtId="0" fontId="34" fillId="0" borderId="2" xfId="8" applyFont="1" applyFill="1" applyBorder="1" applyAlignment="1" applyProtection="1">
      <alignment horizontal="center" vertical="center" wrapText="1"/>
      <protection locked="0"/>
    </xf>
    <xf numFmtId="2" fontId="34" fillId="0" borderId="2" xfId="8" applyNumberFormat="1" applyFont="1" applyFill="1" applyBorder="1" applyAlignment="1" applyProtection="1">
      <alignment horizontal="center" vertical="center" wrapText="1"/>
      <protection locked="0"/>
    </xf>
    <xf numFmtId="0" fontId="30" fillId="0" borderId="0" xfId="8" applyFont="1" applyFill="1" applyAlignment="1">
      <alignment horizontal="center" vertical="center" wrapText="1"/>
    </xf>
    <xf numFmtId="0" fontId="40" fillId="0" borderId="0" xfId="8" applyFont="1" applyFill="1" applyAlignment="1">
      <alignment horizontal="left" vertical="center" wrapText="1"/>
    </xf>
    <xf numFmtId="0" fontId="43" fillId="0" borderId="0" xfId="8" applyNumberFormat="1" applyFont="1" applyFill="1" applyBorder="1" applyAlignment="1" applyProtection="1">
      <alignment horizontal="center" vertical="center"/>
    </xf>
    <xf numFmtId="0" fontId="34" fillId="0" borderId="1" xfId="8" applyNumberFormat="1" applyFont="1" applyFill="1" applyBorder="1" applyAlignment="1">
      <alignment horizontal="center" vertical="center"/>
    </xf>
    <xf numFmtId="0" fontId="34" fillId="0" borderId="1" xfId="8" applyFont="1" applyFill="1" applyBorder="1" applyAlignment="1">
      <alignment vertical="center"/>
    </xf>
    <xf numFmtId="0" fontId="2" fillId="0" borderId="0" xfId="8" applyFont="1" applyFill="1" applyBorder="1" applyAlignment="1">
      <alignment vertical="center"/>
    </xf>
    <xf numFmtId="0" fontId="40" fillId="0" borderId="0" xfId="8" applyFont="1" applyFill="1" applyBorder="1" applyAlignment="1">
      <alignment vertical="center"/>
    </xf>
    <xf numFmtId="0" fontId="35" fillId="0" borderId="0" xfId="8" applyNumberFormat="1" applyFont="1" applyFill="1" applyBorder="1" applyAlignment="1">
      <alignment horizontal="center" vertical="center"/>
    </xf>
    <xf numFmtId="1" fontId="40" fillId="0" borderId="0" xfId="8" applyNumberFormat="1" applyFont="1" applyFill="1" applyAlignment="1">
      <alignment horizontal="center" vertical="center"/>
    </xf>
    <xf numFmtId="2" fontId="40" fillId="0" borderId="0" xfId="8" applyNumberFormat="1" applyFont="1" applyFill="1" applyAlignment="1">
      <alignment horizontal="center" vertical="center"/>
    </xf>
    <xf numFmtId="0" fontId="35" fillId="0" borderId="0" xfId="8" applyFont="1" applyFill="1" applyAlignment="1">
      <alignment horizontal="left" vertical="center" wrapText="1"/>
    </xf>
    <xf numFmtId="2" fontId="35" fillId="0" borderId="0" xfId="8" applyNumberFormat="1" applyFont="1" applyFill="1" applyBorder="1" applyAlignment="1">
      <alignment vertical="center"/>
    </xf>
    <xf numFmtId="1" fontId="35" fillId="0" borderId="0" xfId="8" applyNumberFormat="1" applyFont="1" applyFill="1" applyAlignment="1">
      <alignment horizontal="center" vertical="center" wrapText="1"/>
    </xf>
    <xf numFmtId="2" fontId="35" fillId="0" borderId="0" xfId="8" applyNumberFormat="1" applyFont="1" applyFill="1" applyAlignment="1">
      <alignment horizontal="center" vertical="center" wrapText="1"/>
    </xf>
    <xf numFmtId="0" fontId="35" fillId="0" borderId="0" xfId="8" applyFont="1" applyFill="1" applyAlignment="1">
      <alignment horizontal="center" vertical="center"/>
    </xf>
    <xf numFmtId="164" fontId="40" fillId="0" borderId="0" xfId="8" applyNumberFormat="1" applyFont="1" applyFill="1" applyAlignment="1">
      <alignment horizontal="center" vertical="center" wrapText="1"/>
    </xf>
    <xf numFmtId="0" fontId="28" fillId="0" borderId="0" xfId="8" applyFont="1" applyFill="1" applyAlignment="1">
      <alignment horizontal="center" vertical="center"/>
    </xf>
    <xf numFmtId="0" fontId="41" fillId="0" borderId="0" xfId="8" applyFont="1" applyFill="1" applyBorder="1" applyAlignment="1">
      <alignment horizontal="center" vertical="center" wrapText="1"/>
    </xf>
    <xf numFmtId="164" fontId="35" fillId="0" borderId="2" xfId="8" applyNumberFormat="1" applyFont="1" applyFill="1" applyBorder="1" applyAlignment="1">
      <alignment horizontal="center" vertical="center" wrapText="1"/>
    </xf>
    <xf numFmtId="0" fontId="41" fillId="0" borderId="2" xfId="8" applyFont="1" applyFill="1" applyBorder="1" applyAlignment="1">
      <alignment horizontal="center" vertical="center" wrapText="1"/>
    </xf>
    <xf numFmtId="1" fontId="41" fillId="0" borderId="2" xfId="8" applyNumberFormat="1" applyFont="1" applyFill="1" applyBorder="1" applyAlignment="1">
      <alignment horizontal="center" vertical="center" wrapText="1"/>
    </xf>
    <xf numFmtId="0" fontId="41" fillId="0" borderId="2" xfId="8" applyNumberFormat="1" applyFont="1" applyFill="1" applyBorder="1" applyAlignment="1">
      <alignment horizontal="center" vertical="center" wrapText="1"/>
    </xf>
    <xf numFmtId="164" fontId="35" fillId="0" borderId="2" xfId="8" applyNumberFormat="1" applyFont="1" applyFill="1" applyBorder="1" applyAlignment="1" applyProtection="1">
      <alignment horizontal="center" vertical="center" wrapText="1"/>
      <protection locked="0"/>
    </xf>
    <xf numFmtId="0" fontId="13" fillId="0" borderId="2" xfId="1" applyFont="1" applyFill="1" applyBorder="1" applyAlignment="1">
      <alignment horizontal="left" wrapText="1"/>
    </xf>
    <xf numFmtId="167" fontId="13" fillId="0" borderId="2" xfId="1" applyNumberFormat="1" applyFont="1" applyFill="1" applyBorder="1" applyAlignment="1">
      <alignment horizontal="center"/>
    </xf>
    <xf numFmtId="0" fontId="8" fillId="0" borderId="2" xfId="1" applyFont="1" applyFill="1" applyBorder="1" applyAlignment="1">
      <alignment horizontal="left" wrapText="1"/>
    </xf>
    <xf numFmtId="2" fontId="8" fillId="0" borderId="2" xfId="1" applyNumberFormat="1" applyFont="1" applyFill="1" applyBorder="1" applyAlignment="1">
      <alignment horizontal="center"/>
    </xf>
    <xf numFmtId="0" fontId="35" fillId="0" borderId="2" xfId="8" applyNumberFormat="1" applyFont="1" applyFill="1" applyBorder="1" applyAlignment="1" applyProtection="1">
      <alignment horizontal="center" vertical="center" wrapText="1"/>
      <protection locked="0"/>
    </xf>
    <xf numFmtId="164" fontId="40" fillId="0" borderId="2" xfId="8" applyNumberFormat="1" applyFont="1" applyFill="1" applyBorder="1" applyAlignment="1" applyProtection="1">
      <alignment horizontal="center" vertical="center" wrapText="1"/>
      <protection locked="0"/>
    </xf>
    <xf numFmtId="0" fontId="40" fillId="0" borderId="2" xfId="8" applyNumberFormat="1" applyFont="1" applyFill="1" applyBorder="1" applyAlignment="1" applyProtection="1">
      <alignment horizontal="center" vertical="center" wrapText="1"/>
      <protection locked="0"/>
    </xf>
    <xf numFmtId="164" fontId="34" fillId="0" borderId="2" xfId="8" applyNumberFormat="1" applyFont="1" applyFill="1" applyBorder="1" applyAlignment="1" applyProtection="1">
      <alignment horizontal="center" vertical="center" wrapText="1"/>
      <protection locked="0"/>
    </xf>
    <xf numFmtId="0" fontId="34" fillId="0" borderId="2" xfId="8" applyNumberFormat="1" applyFont="1" applyFill="1" applyBorder="1" applyAlignment="1" applyProtection="1">
      <alignment horizontal="center" vertical="center" wrapText="1"/>
      <protection locked="0"/>
    </xf>
    <xf numFmtId="167" fontId="34" fillId="0" borderId="2" xfId="8" applyNumberFormat="1" applyFont="1" applyFill="1" applyBorder="1" applyAlignment="1" applyProtection="1">
      <alignment horizontal="center" vertical="center" wrapText="1"/>
      <protection locked="0"/>
    </xf>
    <xf numFmtId="0" fontId="43" fillId="0" borderId="0" xfId="8" applyNumberFormat="1" applyFont="1" applyFill="1" applyBorder="1" applyAlignment="1" applyProtection="1">
      <alignment horizontal="right" vertical="center"/>
    </xf>
    <xf numFmtId="0" fontId="34" fillId="0" borderId="1" xfId="8" applyFont="1" applyFill="1" applyBorder="1" applyAlignment="1"/>
    <xf numFmtId="164" fontId="43" fillId="0" borderId="0" xfId="8" applyNumberFormat="1" applyFont="1" applyFill="1" applyBorder="1" applyAlignment="1" applyProtection="1">
      <alignment horizontal="left" vertical="center"/>
    </xf>
    <xf numFmtId="0" fontId="2" fillId="0" borderId="0" xfId="8" applyFont="1" applyFill="1" applyBorder="1" applyAlignment="1"/>
    <xf numFmtId="0" fontId="40" fillId="0" borderId="0" xfId="8" applyFont="1" applyFill="1" applyBorder="1" applyAlignment="1"/>
    <xf numFmtId="0" fontId="41" fillId="0" borderId="0" xfId="8" applyNumberFormat="1" applyFont="1" applyFill="1" applyBorder="1" applyAlignment="1">
      <alignment horizontal="right" vertical="center"/>
    </xf>
    <xf numFmtId="164" fontId="44" fillId="0" borderId="0" xfId="8" applyNumberFormat="1" applyFont="1" applyFill="1" applyBorder="1" applyAlignment="1">
      <alignment horizontal="left" vertical="top"/>
    </xf>
    <xf numFmtId="0" fontId="44" fillId="0" borderId="0" xfId="8" applyFont="1" applyFill="1" applyBorder="1" applyAlignment="1"/>
    <xf numFmtId="164" fontId="35" fillId="0" borderId="0" xfId="8" applyNumberFormat="1" applyFont="1" applyFill="1" applyAlignment="1">
      <alignment horizontal="center" vertical="center" wrapText="1"/>
    </xf>
    <xf numFmtId="0" fontId="40" fillId="0" borderId="0" xfId="8" applyNumberFormat="1" applyFont="1" applyFill="1" applyBorder="1" applyAlignment="1">
      <alignment horizontal="left" vertical="center"/>
    </xf>
    <xf numFmtId="0" fontId="40" fillId="0" borderId="0" xfId="8" applyNumberFormat="1" applyFont="1" applyFill="1" applyBorder="1" applyAlignment="1">
      <alignment horizontal="left" vertical="center" wrapText="1"/>
    </xf>
    <xf numFmtId="2" fontId="40" fillId="0" borderId="0" xfId="8" applyNumberFormat="1" applyFont="1" applyFill="1" applyBorder="1" applyAlignment="1">
      <alignment horizontal="left" vertical="center" wrapText="1"/>
    </xf>
    <xf numFmtId="0" fontId="40" fillId="0" borderId="0" xfId="8" applyNumberFormat="1" applyFont="1" applyFill="1" applyBorder="1"/>
    <xf numFmtId="0" fontId="28" fillId="0" borderId="0" xfId="8" applyNumberFormat="1" applyFont="1" applyFill="1" applyBorder="1"/>
    <xf numFmtId="0" fontId="38" fillId="0" borderId="0" xfId="8" applyNumberFormat="1" applyFont="1" applyFill="1" applyBorder="1" applyAlignment="1">
      <alignment horizontal="center" vertical="center"/>
    </xf>
    <xf numFmtId="0" fontId="44" fillId="0" borderId="0" xfId="8" applyNumberFormat="1" applyFont="1" applyFill="1" applyBorder="1"/>
    <xf numFmtId="0" fontId="41" fillId="0" borderId="0" xfId="8" applyNumberFormat="1" applyFont="1" applyFill="1" applyBorder="1"/>
    <xf numFmtId="0" fontId="41" fillId="0" borderId="0" xfId="8" applyNumberFormat="1" applyFont="1" applyFill="1" applyBorder="1" applyAlignment="1">
      <alignment horizontal="center"/>
    </xf>
    <xf numFmtId="0" fontId="2" fillId="0" borderId="0" xfId="8" applyNumberFormat="1" applyFont="1" applyFill="1" applyBorder="1"/>
    <xf numFmtId="0" fontId="35" fillId="0" borderId="8" xfId="8" applyFont="1" applyFill="1" applyBorder="1" applyAlignment="1">
      <alignment horizontal="center" vertical="center" wrapText="1"/>
    </xf>
    <xf numFmtId="0" fontId="35" fillId="0" borderId="2" xfId="8" applyNumberFormat="1" applyFont="1" applyFill="1" applyBorder="1" applyAlignment="1">
      <alignment horizontal="center" vertical="center"/>
    </xf>
    <xf numFmtId="2" fontId="35" fillId="0" borderId="2" xfId="8" applyNumberFormat="1" applyFont="1" applyFill="1" applyBorder="1" applyAlignment="1">
      <alignment horizontal="center" vertical="center"/>
    </xf>
    <xf numFmtId="0" fontId="2" fillId="0" borderId="0" xfId="8" applyNumberFormat="1" applyFont="1" applyFill="1" applyBorder="1" applyAlignment="1">
      <alignment horizontal="center" vertical="center"/>
    </xf>
    <xf numFmtId="0" fontId="35" fillId="0" borderId="2" xfId="8" applyNumberFormat="1" applyFont="1" applyFill="1" applyBorder="1" applyAlignment="1">
      <alignment horizontal="left" vertical="center" wrapText="1"/>
    </xf>
    <xf numFmtId="2" fontId="13" fillId="0" borderId="2" xfId="1" applyNumberFormat="1" applyFont="1" applyFill="1" applyBorder="1" applyAlignment="1">
      <alignment horizontal="center"/>
    </xf>
    <xf numFmtId="0" fontId="34" fillId="0" borderId="2" xfId="8" applyNumberFormat="1" applyFont="1" applyFill="1" applyBorder="1" applyAlignment="1">
      <alignment horizontal="left" vertical="center" wrapText="1"/>
    </xf>
    <xf numFmtId="0" fontId="39" fillId="0" borderId="0" xfId="8" applyNumberFormat="1" applyFont="1" applyFill="1" applyBorder="1"/>
    <xf numFmtId="0" fontId="43" fillId="0" borderId="0" xfId="8" applyNumberFormat="1" applyFont="1" applyFill="1" applyBorder="1" applyAlignment="1" applyProtection="1">
      <alignment horizontal="left" vertical="center"/>
    </xf>
    <xf numFmtId="0" fontId="45" fillId="0" borderId="0" xfId="8" applyNumberFormat="1" applyFont="1" applyFill="1" applyBorder="1" applyAlignment="1" applyProtection="1">
      <alignment horizontal="left" vertical="center"/>
    </xf>
    <xf numFmtId="2" fontId="2" fillId="0" borderId="0" xfId="8" applyNumberFormat="1" applyFont="1" applyFill="1" applyBorder="1"/>
    <xf numFmtId="0" fontId="35" fillId="0" borderId="0" xfId="8" applyNumberFormat="1" applyFont="1" applyFill="1" applyBorder="1" applyAlignment="1">
      <alignment horizontal="left" vertical="center"/>
    </xf>
    <xf numFmtId="0" fontId="41" fillId="0" borderId="0" xfId="8" applyNumberFormat="1" applyFont="1" applyFill="1" applyBorder="1" applyAlignment="1">
      <alignment horizontal="left" vertical="center"/>
    </xf>
    <xf numFmtId="0" fontId="41" fillId="0" borderId="0" xfId="8" applyNumberFormat="1" applyFont="1" applyFill="1" applyBorder="1" applyAlignment="1">
      <alignment horizontal="left" vertical="center" wrapText="1"/>
    </xf>
    <xf numFmtId="2" fontId="41" fillId="0" borderId="0" xfId="8" applyNumberFormat="1" applyFont="1" applyFill="1" applyBorder="1" applyAlignment="1">
      <alignment horizontal="left" vertical="center" wrapText="1"/>
    </xf>
    <xf numFmtId="0" fontId="11" fillId="0" borderId="0" xfId="10" applyNumberFormat="1" applyFont="1" applyFill="1" applyBorder="1" applyAlignment="1" applyProtection="1">
      <alignment horizontal="left" vertical="center"/>
    </xf>
    <xf numFmtId="0" fontId="11" fillId="0" borderId="0" xfId="10" applyNumberFormat="1" applyFont="1" applyFill="1" applyAlignment="1" applyProtection="1">
      <alignment horizontal="left" vertical="center"/>
    </xf>
    <xf numFmtId="0" fontId="2" fillId="0" borderId="0" xfId="8" applyNumberFormat="1" applyFont="1"/>
    <xf numFmtId="0" fontId="9" fillId="0" borderId="0" xfId="10" applyNumberFormat="1" applyFont="1" applyFill="1" applyBorder="1" applyAlignment="1" applyProtection="1">
      <alignment vertical="center"/>
    </xf>
    <xf numFmtId="0" fontId="35" fillId="0" borderId="2" xfId="10" applyNumberFormat="1" applyFont="1" applyFill="1" applyBorder="1" applyAlignment="1" applyProtection="1">
      <alignment horizontal="center" vertical="center" wrapText="1"/>
    </xf>
    <xf numFmtId="0" fontId="35" fillId="0" borderId="2" xfId="10" applyNumberFormat="1" applyFont="1" applyFill="1" applyBorder="1" applyAlignment="1" applyProtection="1">
      <alignment horizontal="center" wrapText="1"/>
    </xf>
    <xf numFmtId="0" fontId="35" fillId="0" borderId="2" xfId="10" applyNumberFormat="1" applyFont="1" applyFill="1" applyBorder="1" applyAlignment="1" applyProtection="1">
      <alignment horizontal="left" vertical="center" wrapText="1" indent="2"/>
    </xf>
    <xf numFmtId="2" fontId="35" fillId="0" borderId="2" xfId="10" applyNumberFormat="1" applyFont="1" applyFill="1" applyBorder="1" applyAlignment="1" applyProtection="1">
      <alignment horizontal="center" vertical="center" wrapText="1"/>
      <protection locked="0"/>
    </xf>
    <xf numFmtId="2" fontId="2" fillId="0" borderId="0" xfId="8" applyNumberFormat="1" applyFont="1"/>
    <xf numFmtId="170" fontId="35" fillId="0" borderId="2" xfId="10" applyNumberFormat="1" applyFont="1" applyFill="1" applyBorder="1" applyAlignment="1" applyProtection="1">
      <alignment horizontal="center" vertical="center" wrapText="1"/>
      <protection locked="0"/>
    </xf>
    <xf numFmtId="0" fontId="35" fillId="0" borderId="2" xfId="10" applyNumberFormat="1" applyFont="1" applyFill="1" applyBorder="1" applyAlignment="1" applyProtection="1">
      <alignment horizontal="center" vertical="center" wrapText="1"/>
      <protection locked="0"/>
    </xf>
    <xf numFmtId="167" fontId="35" fillId="0" borderId="2" xfId="10" applyNumberFormat="1" applyFont="1" applyFill="1" applyBorder="1" applyAlignment="1" applyProtection="1">
      <alignment horizontal="center" vertical="center" wrapText="1"/>
      <protection locked="0"/>
    </xf>
    <xf numFmtId="0" fontId="8" fillId="0" borderId="4" xfId="10" applyNumberFormat="1" applyFont="1" applyFill="1" applyBorder="1" applyAlignment="1" applyProtection="1">
      <alignment horizontal="left" vertical="center" wrapText="1" indent="2"/>
    </xf>
    <xf numFmtId="0" fontId="8" fillId="0" borderId="4" xfId="10" applyNumberFormat="1" applyFont="1" applyFill="1" applyBorder="1" applyAlignment="1" applyProtection="1">
      <alignment horizontal="center" vertical="center" wrapText="1"/>
      <protection locked="0"/>
    </xf>
    <xf numFmtId="0" fontId="8" fillId="0" borderId="4" xfId="10" applyNumberFormat="1" applyFont="1" applyFill="1" applyBorder="1" applyAlignment="1" applyProtection="1">
      <alignment horizontal="center" vertical="center"/>
      <protection locked="0"/>
    </xf>
    <xf numFmtId="0" fontId="12" fillId="0" borderId="0" xfId="8" applyNumberFormat="1" applyFont="1" applyFill="1" applyBorder="1" applyAlignment="1" applyProtection="1">
      <alignment horizontal="left" vertical="center"/>
    </xf>
    <xf numFmtId="0" fontId="37" fillId="0" borderId="1" xfId="8" applyNumberFormat="1" applyFont="1" applyBorder="1"/>
    <xf numFmtId="0" fontId="12" fillId="0" borderId="1" xfId="8" applyNumberFormat="1" applyFont="1" applyFill="1" applyBorder="1" applyAlignment="1" applyProtection="1">
      <alignment horizontal="right" vertical="center"/>
    </xf>
    <xf numFmtId="0" fontId="6" fillId="0" borderId="1" xfId="8" applyNumberFormat="1" applyFont="1" applyFill="1" applyBorder="1" applyAlignment="1" applyProtection="1">
      <alignment horizontal="center" vertical="center"/>
    </xf>
    <xf numFmtId="0" fontId="6" fillId="0" borderId="0" xfId="8" applyNumberFormat="1" applyFont="1" applyFill="1" applyBorder="1" applyAlignment="1" applyProtection="1">
      <alignment horizontal="center" vertical="center"/>
    </xf>
    <xf numFmtId="0" fontId="9" fillId="0" borderId="0" xfId="10" applyNumberFormat="1" applyFont="1" applyFill="1" applyBorder="1" applyAlignment="1" applyProtection="1">
      <alignment horizontal="left" vertical="center"/>
    </xf>
    <xf numFmtId="0" fontId="7" fillId="0" borderId="0" xfId="8" applyNumberFormat="1" applyFont="1" applyBorder="1" applyAlignment="1">
      <alignment horizontal="left" vertical="center"/>
    </xf>
    <xf numFmtId="0" fontId="49" fillId="0" borderId="0" xfId="8" applyNumberFormat="1" applyFont="1"/>
    <xf numFmtId="0" fontId="49" fillId="0" borderId="0" xfId="8" applyNumberFormat="1" applyFont="1" applyAlignment="1">
      <alignment horizontal="left"/>
    </xf>
    <xf numFmtId="0" fontId="7" fillId="0" borderId="0" xfId="8" applyNumberFormat="1" applyFont="1" applyBorder="1" applyAlignment="1">
      <alignment horizontal="center" vertical="center"/>
    </xf>
    <xf numFmtId="0" fontId="49" fillId="0" borderId="0" xfId="10" applyNumberFormat="1" applyFont="1" applyFill="1" applyBorder="1" applyAlignment="1" applyProtection="1">
      <alignment horizontal="center" vertical="center"/>
    </xf>
    <xf numFmtId="0" fontId="7" fillId="0" borderId="1" xfId="8" applyNumberFormat="1" applyFont="1" applyBorder="1" applyAlignment="1">
      <alignment horizontal="center" vertical="center"/>
    </xf>
    <xf numFmtId="0" fontId="49" fillId="0" borderId="1" xfId="10" applyNumberFormat="1" applyFont="1" applyFill="1" applyBorder="1" applyAlignment="1" applyProtection="1">
      <alignment horizontal="center" vertical="center"/>
    </xf>
    <xf numFmtId="0" fontId="11" fillId="0" borderId="0" xfId="8" applyNumberFormat="1" applyFont="1" applyBorder="1"/>
    <xf numFmtId="0" fontId="11" fillId="0" borderId="0" xfId="8" applyNumberFormat="1" applyFont="1"/>
    <xf numFmtId="0" fontId="9" fillId="0" borderId="0" xfId="8" applyNumberFormat="1" applyFont="1"/>
    <xf numFmtId="0" fontId="3" fillId="0" borderId="1" xfId="5" applyNumberFormat="1" applyFill="1" applyBorder="1" applyProtection="1"/>
    <xf numFmtId="0" fontId="8" fillId="0" borderId="9" xfId="2" applyNumberFormat="1" applyFont="1" applyFill="1" applyBorder="1" applyAlignment="1" applyProtection="1">
      <alignment horizontal="left" vertical="center" wrapText="1"/>
      <protection locked="0"/>
    </xf>
    <xf numFmtId="0" fontId="1" fillId="0" borderId="0" xfId="5" applyFont="1" applyAlignment="1">
      <alignment horizontal="left" vertical="center" wrapText="1"/>
    </xf>
    <xf numFmtId="2" fontId="1" fillId="0" borderId="0" xfId="5" applyNumberFormat="1" applyFont="1" applyAlignment="1">
      <alignment horizontal="left" vertical="center" wrapText="1"/>
    </xf>
    <xf numFmtId="0" fontId="8" fillId="0" borderId="2" xfId="2" applyNumberFormat="1" applyFont="1" applyFill="1" applyBorder="1" applyAlignment="1" applyProtection="1">
      <alignment horizontal="center" vertical="center"/>
      <protection locked="0"/>
    </xf>
    <xf numFmtId="0" fontId="30" fillId="0" borderId="2" xfId="5" applyFont="1" applyFill="1" applyBorder="1" applyAlignment="1">
      <alignment horizontal="center" vertical="center"/>
    </xf>
    <xf numFmtId="0" fontId="30" fillId="0" borderId="0" xfId="5" applyFont="1" applyFill="1" applyAlignment="1">
      <alignment horizontal="center" vertical="center"/>
    </xf>
    <xf numFmtId="0" fontId="9" fillId="0" borderId="0" xfId="5" applyFont="1" applyFill="1" applyAlignment="1">
      <alignment horizontal="left" vertical="center" wrapText="1"/>
    </xf>
    <xf numFmtId="0" fontId="6" fillId="0" borderId="0" xfId="1" applyFont="1" applyBorder="1" applyAlignment="1"/>
    <xf numFmtId="0" fontId="8" fillId="0" borderId="0" xfId="1" applyNumberFormat="1" applyFont="1" applyBorder="1" applyAlignment="1">
      <alignment horizontal="left" vertical="top" wrapText="1"/>
    </xf>
    <xf numFmtId="0" fontId="22" fillId="0" borderId="1" xfId="3" applyFont="1" applyFill="1" applyBorder="1" applyAlignment="1">
      <alignment horizontal="left" vertical="top" wrapText="1"/>
    </xf>
    <xf numFmtId="0" fontId="8" fillId="0" borderId="2" xfId="2" applyNumberFormat="1" applyFont="1" applyFill="1" applyBorder="1" applyAlignment="1" applyProtection="1">
      <alignment vertical="center" wrapText="1"/>
      <protection locked="0"/>
    </xf>
    <xf numFmtId="0" fontId="13" fillId="0" borderId="0" xfId="2" applyNumberFormat="1" applyFont="1" applyFill="1" applyBorder="1" applyAlignment="1" applyProtection="1">
      <alignment horizontal="center" vertical="center" wrapText="1"/>
      <protection locked="0"/>
    </xf>
    <xf numFmtId="0" fontId="8" fillId="0" borderId="9" xfId="2" applyNumberFormat="1" applyFont="1" applyFill="1" applyBorder="1" applyAlignment="1" applyProtection="1">
      <alignment horizontal="left" vertical="center" wrapText="1"/>
      <protection locked="0"/>
    </xf>
    <xf numFmtId="0" fontId="8" fillId="0" borderId="10" xfId="2" applyNumberFormat="1" applyFont="1" applyFill="1" applyBorder="1" applyAlignment="1" applyProtection="1">
      <alignment horizontal="left" vertical="center" wrapText="1"/>
      <protection locked="0"/>
    </xf>
    <xf numFmtId="0" fontId="8" fillId="0" borderId="11" xfId="2" applyNumberFormat="1" applyFont="1" applyFill="1" applyBorder="1" applyAlignment="1" applyProtection="1">
      <alignment horizontal="left" vertical="center" wrapText="1"/>
      <protection locked="0"/>
    </xf>
    <xf numFmtId="0" fontId="8" fillId="0" borderId="9" xfId="2" applyNumberFormat="1" applyFont="1" applyFill="1" applyBorder="1" applyAlignment="1" applyProtection="1">
      <alignment vertical="center" wrapText="1"/>
      <protection locked="0"/>
    </xf>
    <xf numFmtId="0" fontId="8" fillId="0" borderId="10" xfId="2" applyNumberFormat="1" applyFont="1" applyFill="1" applyBorder="1" applyAlignment="1" applyProtection="1">
      <alignment vertical="center" wrapText="1"/>
      <protection locked="0"/>
    </xf>
    <xf numFmtId="0" fontId="8" fillId="0" borderId="11" xfId="2" applyNumberFormat="1" applyFont="1" applyFill="1" applyBorder="1" applyAlignment="1" applyProtection="1">
      <alignment vertical="center" wrapText="1"/>
      <protection locked="0"/>
    </xf>
    <xf numFmtId="0" fontId="12" fillId="0" borderId="0" xfId="2" applyNumberFormat="1" applyFont="1" applyFill="1" applyBorder="1" applyAlignment="1">
      <alignment horizontal="center" vertical="center"/>
    </xf>
    <xf numFmtId="0" fontId="7" fillId="0" borderId="0" xfId="2" applyNumberFormat="1" applyFont="1" applyFill="1" applyBorder="1" applyAlignment="1">
      <alignment horizontal="center" vertical="center"/>
    </xf>
    <xf numFmtId="0" fontId="8" fillId="0" borderId="2" xfId="2" applyNumberFormat="1" applyFont="1" applyFill="1" applyBorder="1" applyAlignment="1" applyProtection="1">
      <alignment horizontal="center" vertical="center"/>
      <protection locked="0"/>
    </xf>
    <xf numFmtId="0" fontId="12" fillId="0" borderId="0" xfId="5" applyNumberFormat="1" applyFont="1" applyBorder="1" applyAlignment="1">
      <alignment horizontal="center" vertical="center"/>
    </xf>
    <xf numFmtId="0" fontId="9" fillId="0" borderId="31" xfId="5" applyNumberFormat="1" applyFont="1" applyBorder="1" applyAlignment="1">
      <alignment horizontal="center" vertical="center" wrapText="1"/>
    </xf>
    <xf numFmtId="0" fontId="13" fillId="0" borderId="0" xfId="5" applyNumberFormat="1" applyFont="1" applyFill="1" applyBorder="1" applyAlignment="1" applyProtection="1">
      <alignment horizontal="center" wrapText="1"/>
    </xf>
    <xf numFmtId="0" fontId="9" fillId="0" borderId="9" xfId="5" applyFont="1" applyBorder="1" applyAlignment="1">
      <alignment horizontal="left" vertical="center"/>
    </xf>
    <xf numFmtId="0" fontId="9" fillId="0" borderId="10" xfId="5" applyFont="1" applyBorder="1" applyAlignment="1">
      <alignment horizontal="left" vertical="center"/>
    </xf>
    <xf numFmtId="0" fontId="9" fillId="0" borderId="11" xfId="5" applyFont="1" applyBorder="1" applyAlignment="1">
      <alignment horizontal="left" vertical="center"/>
    </xf>
    <xf numFmtId="0" fontId="27" fillId="0" borderId="0" xfId="5" applyFont="1" applyAlignment="1">
      <alignment horizontal="center" vertical="center" wrapText="1"/>
    </xf>
    <xf numFmtId="0" fontId="29" fillId="0" borderId="0" xfId="5" applyNumberFormat="1" applyFont="1" applyBorder="1" applyAlignment="1">
      <alignment horizontal="center" vertical="center"/>
    </xf>
    <xf numFmtId="0" fontId="30" fillId="0" borderId="0" xfId="5" applyFont="1" applyAlignment="1">
      <alignment horizontal="center" vertical="center"/>
    </xf>
    <xf numFmtId="0" fontId="8" fillId="0" borderId="0" xfId="1" applyNumberFormat="1" applyFont="1" applyBorder="1" applyAlignment="1">
      <alignment horizontal="center" vertical="top" wrapText="1"/>
    </xf>
    <xf numFmtId="0" fontId="8" fillId="0" borderId="3" xfId="1" applyNumberFormat="1" applyFont="1" applyFill="1" applyBorder="1" applyAlignment="1">
      <alignment horizontal="center" vertical="top" wrapText="1"/>
    </xf>
    <xf numFmtId="0" fontId="8" fillId="0" borderId="4" xfId="1" applyNumberFormat="1" applyFont="1" applyFill="1" applyBorder="1" applyAlignment="1">
      <alignment horizontal="center" vertical="top" wrapText="1"/>
    </xf>
    <xf numFmtId="0" fontId="8" fillId="0" borderId="5" xfId="1" applyNumberFormat="1" applyFont="1" applyFill="1" applyBorder="1" applyAlignment="1">
      <alignment horizontal="center" vertical="top" wrapText="1"/>
    </xf>
    <xf numFmtId="0" fontId="8" fillId="0" borderId="8" xfId="1" applyNumberFormat="1" applyFont="1" applyBorder="1" applyAlignment="1">
      <alignment horizontal="center" vertical="top"/>
    </xf>
    <xf numFmtId="0" fontId="9" fillId="0" borderId="0" xfId="1" applyFont="1" applyBorder="1" applyAlignment="1">
      <alignment horizontal="center" vertical="top"/>
    </xf>
    <xf numFmtId="49" fontId="8" fillId="0" borderId="3" xfId="1" applyNumberFormat="1" applyFont="1" applyBorder="1" applyAlignment="1">
      <alignment horizontal="center" vertical="top"/>
    </xf>
    <xf numFmtId="49" fontId="8" fillId="0" borderId="4" xfId="1" applyNumberFormat="1" applyFont="1" applyBorder="1" applyAlignment="1">
      <alignment horizontal="center" vertical="top"/>
    </xf>
    <xf numFmtId="49" fontId="8" fillId="0" borderId="5" xfId="1" applyNumberFormat="1" applyFont="1" applyBorder="1" applyAlignment="1">
      <alignment horizontal="center" vertical="top"/>
    </xf>
    <xf numFmtId="49" fontId="8" fillId="0" borderId="6" xfId="1" applyNumberFormat="1" applyFont="1" applyBorder="1" applyAlignment="1">
      <alignment horizontal="center" vertical="top"/>
    </xf>
    <xf numFmtId="49" fontId="8" fillId="0" borderId="1" xfId="1" applyNumberFormat="1" applyFont="1" applyBorder="1" applyAlignment="1">
      <alignment horizontal="center" vertical="top"/>
    </xf>
    <xf numFmtId="49" fontId="8" fillId="0" borderId="7" xfId="1" applyNumberFormat="1" applyFont="1" applyBorder="1" applyAlignment="1">
      <alignment horizontal="center" vertical="top"/>
    </xf>
    <xf numFmtId="0" fontId="8" fillId="0" borderId="3" xfId="1" applyFont="1" applyBorder="1" applyAlignment="1">
      <alignment horizontal="left" vertical="top"/>
    </xf>
    <xf numFmtId="0" fontId="8" fillId="0" borderId="6" xfId="1" applyFont="1" applyBorder="1" applyAlignment="1">
      <alignment horizontal="left" vertical="top"/>
    </xf>
    <xf numFmtId="0" fontId="8" fillId="0" borderId="4" xfId="1" applyNumberFormat="1" applyFont="1" applyBorder="1" applyAlignment="1">
      <alignment horizontal="left" vertical="top" wrapText="1"/>
    </xf>
    <xf numFmtId="0" fontId="8" fillId="0" borderId="5" xfId="1" applyNumberFormat="1" applyFont="1" applyBorder="1" applyAlignment="1">
      <alignment horizontal="left" vertical="top" wrapText="1"/>
    </xf>
    <xf numFmtId="0" fontId="8" fillId="0" borderId="1" xfId="1" applyNumberFormat="1" applyFont="1" applyBorder="1" applyAlignment="1">
      <alignment horizontal="left" vertical="top" wrapText="1"/>
    </xf>
    <xf numFmtId="0" fontId="8" fillId="0" borderId="7" xfId="1" applyNumberFormat="1" applyFont="1" applyBorder="1" applyAlignment="1">
      <alignment horizontal="left" vertical="top" wrapText="1"/>
    </xf>
    <xf numFmtId="167" fontId="8" fillId="0" borderId="3" xfId="1" applyNumberFormat="1" applyFont="1" applyBorder="1" applyAlignment="1">
      <alignment horizontal="center" vertical="top" wrapText="1"/>
    </xf>
    <xf numFmtId="167" fontId="8" fillId="0" borderId="4" xfId="1" applyNumberFormat="1" applyFont="1" applyBorder="1" applyAlignment="1">
      <alignment horizontal="center" vertical="top" wrapText="1"/>
    </xf>
    <xf numFmtId="167" fontId="8" fillId="0" borderId="5" xfId="1" applyNumberFormat="1" applyFont="1" applyBorder="1" applyAlignment="1">
      <alignment horizontal="center" vertical="top" wrapText="1"/>
    </xf>
    <xf numFmtId="0" fontId="6" fillId="0" borderId="1" xfId="1" applyFont="1" applyBorder="1" applyAlignment="1">
      <alignment horizontal="center"/>
    </xf>
    <xf numFmtId="167" fontId="8" fillId="0" borderId="29" xfId="1" applyNumberFormat="1" applyFont="1" applyBorder="1" applyAlignment="1">
      <alignment horizontal="center" vertical="top" wrapText="1"/>
    </xf>
    <xf numFmtId="167" fontId="8" fillId="0" borderId="8" xfId="1" applyNumberFormat="1" applyFont="1" applyBorder="1" applyAlignment="1">
      <alignment horizontal="center" vertical="top"/>
    </xf>
    <xf numFmtId="167" fontId="8" fillId="0" borderId="30" xfId="1" applyNumberFormat="1" applyFont="1" applyBorder="1" applyAlignment="1">
      <alignment horizontal="center" vertical="top"/>
    </xf>
    <xf numFmtId="0" fontId="6" fillId="0" borderId="0" xfId="1" applyFont="1" applyBorder="1" applyAlignment="1">
      <alignment horizontal="center" wrapText="1"/>
    </xf>
    <xf numFmtId="0" fontId="8" fillId="0" borderId="2" xfId="1" applyFont="1" applyBorder="1" applyAlignment="1">
      <alignment horizontal="center" vertical="center" wrapText="1"/>
    </xf>
    <xf numFmtId="0" fontId="8" fillId="0" borderId="2" xfId="1" applyFont="1" applyBorder="1" applyAlignment="1">
      <alignment horizontal="center" vertical="center"/>
    </xf>
    <xf numFmtId="0" fontId="8" fillId="0" borderId="3" xfId="1" applyFont="1" applyBorder="1" applyAlignment="1">
      <alignment horizontal="center" vertical="center" wrapText="1"/>
    </xf>
    <xf numFmtId="0" fontId="8" fillId="0" borderId="4" xfId="1" applyFont="1" applyBorder="1" applyAlignment="1">
      <alignment horizontal="center" vertical="center" wrapText="1"/>
    </xf>
    <xf numFmtId="0" fontId="8" fillId="0" borderId="5" xfId="1" applyFont="1" applyBorder="1" applyAlignment="1">
      <alignment horizontal="center" vertical="center" wrapText="1"/>
    </xf>
    <xf numFmtId="0" fontId="18" fillId="0" borderId="0" xfId="1" applyFont="1" applyBorder="1" applyAlignment="1">
      <alignment horizontal="left" wrapText="1"/>
    </xf>
    <xf numFmtId="0" fontId="7" fillId="0" borderId="0" xfId="1" applyFont="1" applyBorder="1" applyAlignment="1">
      <alignment horizontal="center"/>
    </xf>
    <xf numFmtId="0" fontId="8" fillId="0" borderId="43" xfId="1" applyFont="1" applyBorder="1" applyAlignment="1">
      <alignment horizontal="center" vertical="center" wrapText="1"/>
    </xf>
    <xf numFmtId="0" fontId="8" fillId="0" borderId="8" xfId="1" applyFont="1" applyBorder="1" applyAlignment="1">
      <alignment horizontal="center" vertical="center" wrapText="1"/>
    </xf>
    <xf numFmtId="0" fontId="8" fillId="0" borderId="9" xfId="1" applyFont="1" applyBorder="1" applyAlignment="1">
      <alignment horizontal="center" vertical="center"/>
    </xf>
    <xf numFmtId="0" fontId="8" fillId="0" borderId="10" xfId="1" applyFont="1" applyBorder="1" applyAlignment="1">
      <alignment horizontal="center" vertical="center"/>
    </xf>
    <xf numFmtId="0" fontId="18" fillId="0" borderId="0" xfId="1" applyFont="1" applyBorder="1" applyAlignment="1">
      <alignment horizontal="justify" wrapText="1"/>
    </xf>
    <xf numFmtId="0" fontId="19" fillId="0" borderId="0" xfId="1" applyFont="1" applyBorder="1" applyAlignment="1">
      <alignment horizontal="justify" wrapText="1"/>
    </xf>
    <xf numFmtId="0" fontId="6" fillId="0" borderId="0" xfId="1" applyFont="1" applyBorder="1" applyAlignment="1">
      <alignment horizontal="center"/>
    </xf>
    <xf numFmtId="0" fontId="8" fillId="0" borderId="10" xfId="1" applyNumberFormat="1" applyFont="1" applyBorder="1" applyAlignment="1">
      <alignment horizontal="left" vertical="top" wrapText="1"/>
    </xf>
    <xf numFmtId="0" fontId="8" fillId="0" borderId="11" xfId="1" applyNumberFormat="1" applyFont="1" applyBorder="1" applyAlignment="1">
      <alignment horizontal="left" vertical="top" wrapText="1"/>
    </xf>
    <xf numFmtId="0" fontId="8" fillId="0" borderId="2" xfId="1" applyNumberFormat="1" applyFont="1" applyBorder="1" applyAlignment="1">
      <alignment horizontal="left" vertical="top" wrapText="1"/>
    </xf>
    <xf numFmtId="172" fontId="8" fillId="0" borderId="2" xfId="11" applyNumberFormat="1" applyFont="1" applyBorder="1" applyAlignment="1">
      <alignment horizontal="center" vertical="center"/>
    </xf>
    <xf numFmtId="0" fontId="8" fillId="0" borderId="6" xfId="1" applyFont="1" applyBorder="1" applyAlignment="1">
      <alignment horizontal="center" vertical="center" wrapText="1"/>
    </xf>
    <xf numFmtId="0" fontId="8" fillId="0" borderId="1" xfId="1" applyFont="1" applyBorder="1" applyAlignment="1">
      <alignment horizontal="center" vertical="center" wrapText="1"/>
    </xf>
    <xf numFmtId="0" fontId="8" fillId="0" borderId="7" xfId="1" applyFont="1" applyBorder="1" applyAlignment="1">
      <alignment horizontal="center" vertical="center" wrapText="1"/>
    </xf>
    <xf numFmtId="0" fontId="8" fillId="0" borderId="9" xfId="1" applyFont="1" applyBorder="1" applyAlignment="1">
      <alignment horizontal="center" vertical="center" wrapText="1"/>
    </xf>
    <xf numFmtId="0" fontId="8" fillId="0" borderId="11" xfId="1" applyFont="1" applyBorder="1" applyAlignment="1">
      <alignment horizontal="center" vertical="center"/>
    </xf>
    <xf numFmtId="49" fontId="8" fillId="0" borderId="2" xfId="1" applyNumberFormat="1" applyFont="1" applyBorder="1" applyAlignment="1">
      <alignment horizontal="center" vertical="center"/>
    </xf>
    <xf numFmtId="0" fontId="8" fillId="0" borderId="3" xfId="1" applyNumberFormat="1" applyFont="1" applyBorder="1" applyAlignment="1">
      <alignment horizontal="center" wrapText="1"/>
    </xf>
    <xf numFmtId="0" fontId="8" fillId="0" borderId="4" xfId="1" applyNumberFormat="1" applyFont="1" applyBorder="1" applyAlignment="1">
      <alignment horizontal="center" wrapText="1"/>
    </xf>
    <xf numFmtId="0" fontId="8" fillId="0" borderId="5" xfId="1" applyNumberFormat="1" applyFont="1" applyBorder="1" applyAlignment="1">
      <alignment horizontal="center" wrapText="1"/>
    </xf>
    <xf numFmtId="0" fontId="8" fillId="0" borderId="3" xfId="1" applyNumberFormat="1" applyFont="1" applyBorder="1" applyAlignment="1">
      <alignment horizontal="center" vertical="center"/>
    </xf>
    <xf numFmtId="0" fontId="8" fillId="0" borderId="4" xfId="1" applyNumberFormat="1" applyFont="1" applyBorder="1" applyAlignment="1">
      <alignment horizontal="center" vertical="center"/>
    </xf>
    <xf numFmtId="0" fontId="8" fillId="0" borderId="5" xfId="1" applyNumberFormat="1" applyFont="1" applyBorder="1" applyAlignment="1">
      <alignment horizontal="center" vertical="center"/>
    </xf>
    <xf numFmtId="0" fontId="8" fillId="0" borderId="6" xfId="1" applyNumberFormat="1" applyFont="1" applyBorder="1" applyAlignment="1">
      <alignment horizontal="center" vertical="center"/>
    </xf>
    <xf numFmtId="0" fontId="8" fillId="0" borderId="1" xfId="1" applyNumberFormat="1" applyFont="1" applyBorder="1" applyAlignment="1">
      <alignment horizontal="center" vertical="center"/>
    </xf>
    <xf numFmtId="0" fontId="8" fillId="0" borderId="7" xfId="1" applyNumberFormat="1" applyFont="1" applyBorder="1" applyAlignment="1">
      <alignment horizontal="center" vertical="center"/>
    </xf>
    <xf numFmtId="49" fontId="8" fillId="0" borderId="8" xfId="1" applyNumberFormat="1" applyFont="1" applyFill="1" applyBorder="1" applyAlignment="1">
      <alignment horizontal="center" vertical="top"/>
    </xf>
    <xf numFmtId="49" fontId="8" fillId="0" borderId="2" xfId="1" applyNumberFormat="1" applyFont="1" applyBorder="1" applyAlignment="1">
      <alignment horizontal="center" vertical="top"/>
    </xf>
    <xf numFmtId="0" fontId="8" fillId="0" borderId="2" xfId="1" applyNumberFormat="1" applyFont="1" applyFill="1" applyBorder="1" applyAlignment="1">
      <alignment horizontal="center" vertical="top" wrapText="1"/>
    </xf>
    <xf numFmtId="49" fontId="8" fillId="0" borderId="2" xfId="1" applyNumberFormat="1" applyFont="1" applyFill="1" applyBorder="1" applyAlignment="1">
      <alignment horizontal="left" vertical="top" wrapText="1"/>
    </xf>
    <xf numFmtId="0" fontId="8" fillId="0" borderId="3" xfId="1" applyNumberFormat="1" applyFont="1" applyBorder="1" applyAlignment="1">
      <alignment horizontal="center" vertical="center" wrapText="1"/>
    </xf>
    <xf numFmtId="0" fontId="8" fillId="0" borderId="4" xfId="1" applyNumberFormat="1" applyFont="1" applyBorder="1" applyAlignment="1">
      <alignment horizontal="center" vertical="center" wrapText="1"/>
    </xf>
    <xf numFmtId="0" fontId="8" fillId="0" borderId="5" xfId="1" applyNumberFormat="1" applyFont="1" applyBorder="1" applyAlignment="1">
      <alignment horizontal="center" vertical="center" wrapText="1"/>
    </xf>
    <xf numFmtId="49" fontId="8" fillId="0" borderId="3" xfId="1" applyNumberFormat="1" applyFont="1" applyFill="1" applyBorder="1" applyAlignment="1">
      <alignment horizontal="left" vertical="top" wrapText="1"/>
    </xf>
    <xf numFmtId="49" fontId="8" fillId="0" borderId="4" xfId="1" applyNumberFormat="1" applyFont="1" applyFill="1" applyBorder="1" applyAlignment="1">
      <alignment horizontal="left" vertical="top" wrapText="1"/>
    </xf>
    <xf numFmtId="49" fontId="8" fillId="0" borderId="5" xfId="1" applyNumberFormat="1" applyFont="1" applyFill="1" applyBorder="1" applyAlignment="1">
      <alignment horizontal="left" vertical="top" wrapText="1"/>
    </xf>
    <xf numFmtId="49" fontId="8" fillId="0" borderId="6" xfId="1" applyNumberFormat="1" applyFont="1" applyFill="1" applyBorder="1" applyAlignment="1">
      <alignment horizontal="left" vertical="top" wrapText="1"/>
    </xf>
    <xf numFmtId="49" fontId="8" fillId="0" borderId="1" xfId="1" applyNumberFormat="1" applyFont="1" applyFill="1" applyBorder="1" applyAlignment="1">
      <alignment horizontal="left" vertical="top" wrapText="1"/>
    </xf>
    <xf numFmtId="49" fontId="8" fillId="0" borderId="7" xfId="1" applyNumberFormat="1" applyFont="1" applyFill="1" applyBorder="1" applyAlignment="1">
      <alignment horizontal="left" vertical="top" wrapText="1"/>
    </xf>
    <xf numFmtId="0" fontId="8" fillId="0" borderId="8" xfId="1" applyNumberFormat="1" applyFont="1" applyFill="1" applyBorder="1" applyAlignment="1">
      <alignment horizontal="center" vertical="top"/>
    </xf>
    <xf numFmtId="10" fontId="8" fillId="0" borderId="3" xfId="4" applyNumberFormat="1" applyFont="1" applyBorder="1" applyAlignment="1">
      <alignment horizontal="center" wrapText="1"/>
    </xf>
    <xf numFmtId="10" fontId="8" fillId="0" borderId="4" xfId="4" applyNumberFormat="1" applyFont="1" applyBorder="1" applyAlignment="1">
      <alignment horizontal="center" wrapText="1"/>
    </xf>
    <xf numFmtId="10" fontId="8" fillId="0" borderId="5" xfId="4" applyNumberFormat="1" applyFont="1" applyBorder="1" applyAlignment="1">
      <alignment horizontal="center" wrapText="1"/>
    </xf>
    <xf numFmtId="164" fontId="8" fillId="0" borderId="2" xfId="1" applyNumberFormat="1" applyFont="1" applyFill="1" applyBorder="1" applyAlignment="1">
      <alignment horizontal="center" vertical="top" wrapText="1"/>
    </xf>
    <xf numFmtId="0" fontId="6" fillId="0" borderId="1" xfId="1" applyFont="1" applyFill="1" applyBorder="1" applyAlignment="1">
      <alignment horizontal="center"/>
    </xf>
    <xf numFmtId="0" fontId="43" fillId="0" borderId="0" xfId="8" applyNumberFormat="1" applyFont="1" applyFill="1" applyBorder="1" applyAlignment="1" applyProtection="1">
      <alignment horizontal="left" vertical="center"/>
    </xf>
    <xf numFmtId="0" fontId="35" fillId="0" borderId="4" xfId="8" applyNumberFormat="1" applyFont="1" applyFill="1" applyBorder="1" applyAlignment="1">
      <alignment horizontal="center" vertical="center"/>
    </xf>
    <xf numFmtId="0" fontId="35" fillId="0" borderId="0" xfId="8" applyNumberFormat="1" applyFont="1" applyFill="1" applyBorder="1" applyAlignment="1">
      <alignment horizontal="left" vertical="center"/>
    </xf>
    <xf numFmtId="0" fontId="28" fillId="0" borderId="0" xfId="8" applyFont="1" applyFill="1" applyAlignment="1">
      <alignment horizontal="center" vertical="center" wrapText="1"/>
    </xf>
    <xf numFmtId="0" fontId="41" fillId="0" borderId="0" xfId="8" applyFont="1" applyFill="1" applyAlignment="1">
      <alignment horizontal="center" vertical="center" wrapText="1"/>
    </xf>
    <xf numFmtId="0" fontId="35" fillId="0" borderId="43" xfId="8" applyFont="1" applyFill="1" applyBorder="1" applyAlignment="1">
      <alignment horizontal="center" vertical="center" wrapText="1"/>
    </xf>
    <xf numFmtId="0" fontId="35" fillId="0" borderId="8" xfId="8" applyFont="1" applyFill="1" applyBorder="1" applyAlignment="1">
      <alignment horizontal="center" vertical="center" wrapText="1"/>
    </xf>
    <xf numFmtId="0" fontId="35" fillId="0" borderId="2" xfId="8" applyFont="1" applyFill="1" applyBorder="1" applyAlignment="1">
      <alignment horizontal="center" vertical="center" wrapText="1"/>
    </xf>
    <xf numFmtId="2" fontId="35" fillId="0" borderId="2" xfId="8" applyNumberFormat="1" applyFont="1" applyFill="1" applyBorder="1" applyAlignment="1">
      <alignment horizontal="center" vertical="center" wrapText="1"/>
    </xf>
    <xf numFmtId="0" fontId="35" fillId="0" borderId="12" xfId="8" applyFont="1" applyFill="1" applyBorder="1" applyAlignment="1">
      <alignment horizontal="left" vertical="center" wrapText="1"/>
    </xf>
    <xf numFmtId="0" fontId="35" fillId="0" borderId="0" xfId="8" applyFont="1" applyFill="1" applyAlignment="1">
      <alignment horizontal="left" vertical="center" wrapText="1"/>
    </xf>
    <xf numFmtId="169" fontId="44" fillId="0" borderId="4" xfId="9" applyFont="1" applyFill="1" applyBorder="1" applyAlignment="1">
      <alignment horizontal="center" vertical="center"/>
    </xf>
    <xf numFmtId="0" fontId="28" fillId="0" borderId="0" xfId="8" applyFont="1" applyFill="1" applyAlignment="1">
      <alignment horizontal="center" vertical="center"/>
    </xf>
    <xf numFmtId="0" fontId="28" fillId="0" borderId="0" xfId="8" applyFont="1" applyFill="1" applyBorder="1" applyAlignment="1">
      <alignment horizontal="center" vertical="center" wrapText="1"/>
    </xf>
    <xf numFmtId="0" fontId="41" fillId="0" borderId="0" xfId="8" applyFont="1" applyFill="1" applyBorder="1" applyAlignment="1">
      <alignment horizontal="center" vertical="center" wrapText="1"/>
    </xf>
    <xf numFmtId="0" fontId="38" fillId="0" borderId="0" xfId="8" applyNumberFormat="1" applyFont="1" applyFill="1" applyBorder="1" applyAlignment="1">
      <alignment horizontal="center" vertical="center"/>
    </xf>
    <xf numFmtId="0" fontId="28" fillId="0" borderId="0" xfId="8" applyNumberFormat="1" applyFont="1" applyFill="1" applyBorder="1" applyAlignment="1">
      <alignment horizontal="center"/>
    </xf>
    <xf numFmtId="0" fontId="44" fillId="0" borderId="0" xfId="8" applyNumberFormat="1" applyFont="1" applyFill="1" applyBorder="1" applyAlignment="1">
      <alignment horizontal="center"/>
    </xf>
    <xf numFmtId="0" fontId="41" fillId="0" borderId="0" xfId="8" applyNumberFormat="1" applyFont="1" applyFill="1" applyBorder="1" applyAlignment="1">
      <alignment horizontal="center"/>
    </xf>
    <xf numFmtId="0" fontId="35" fillId="0" borderId="2" xfId="8" applyNumberFormat="1" applyFont="1" applyFill="1" applyBorder="1" applyAlignment="1">
      <alignment horizontal="center" vertical="center" wrapText="1"/>
    </xf>
    <xf numFmtId="0" fontId="9" fillId="0" borderId="0" xfId="10" applyNumberFormat="1" applyFont="1" applyFill="1" applyBorder="1" applyAlignment="1" applyProtection="1">
      <alignment horizontal="left" vertical="center" wrapText="1"/>
    </xf>
    <xf numFmtId="0" fontId="8" fillId="0" borderId="0" xfId="10" applyNumberFormat="1" applyFont="1" applyFill="1" applyAlignment="1" applyProtection="1">
      <alignment horizontal="center" vertical="center" wrapText="1"/>
    </xf>
    <xf numFmtId="0" fontId="8" fillId="0" borderId="0" xfId="10" applyNumberFormat="1" applyFont="1" applyFill="1" applyAlignment="1" applyProtection="1">
      <alignment horizontal="center" vertical="center"/>
    </xf>
    <xf numFmtId="0" fontId="6" fillId="0" borderId="0" xfId="10" applyNumberFormat="1" applyFont="1" applyFill="1" applyAlignment="1" applyProtection="1">
      <alignment horizontal="center" vertical="center"/>
    </xf>
    <xf numFmtId="0" fontId="46" fillId="0" borderId="0" xfId="8" applyNumberFormat="1" applyFont="1" applyBorder="1" applyAlignment="1">
      <alignment horizontal="center" vertical="center"/>
    </xf>
    <xf numFmtId="0" fontId="6" fillId="0" borderId="1" xfId="10" applyNumberFormat="1" applyFont="1" applyFill="1" applyBorder="1" applyAlignment="1" applyProtection="1">
      <alignment horizontal="center" vertical="center"/>
    </xf>
    <xf numFmtId="0" fontId="35" fillId="0" borderId="9" xfId="10" applyNumberFormat="1" applyFont="1" applyFill="1" applyBorder="1" applyAlignment="1" applyProtection="1">
      <alignment horizontal="center" vertical="center" wrapText="1"/>
    </xf>
    <xf numFmtId="0" fontId="35" fillId="0" borderId="10" xfId="10" applyNumberFormat="1" applyFont="1" applyFill="1" applyBorder="1" applyAlignment="1" applyProtection="1">
      <alignment horizontal="center" vertical="center" wrapText="1"/>
    </xf>
    <xf numFmtId="0" fontId="35" fillId="0" borderId="43" xfId="10" applyNumberFormat="1" applyFont="1" applyFill="1" applyBorder="1" applyAlignment="1" applyProtection="1">
      <alignment horizontal="center" vertical="center" wrapText="1"/>
    </xf>
    <xf numFmtId="0" fontId="35" fillId="0" borderId="8" xfId="10" applyNumberFormat="1" applyFont="1" applyFill="1" applyBorder="1" applyAlignment="1" applyProtection="1">
      <alignment horizontal="center" vertical="center" wrapText="1"/>
    </xf>
    <xf numFmtId="0" fontId="8" fillId="0" borderId="2" xfId="1" applyFont="1" applyBorder="1" applyAlignment="1">
      <alignment horizontal="center" vertical="top"/>
    </xf>
    <xf numFmtId="0" fontId="8" fillId="0" borderId="10" xfId="1" applyFont="1" applyBorder="1" applyAlignment="1">
      <alignment horizontal="justify" vertical="top" wrapText="1"/>
    </xf>
    <xf numFmtId="0" fontId="6" fillId="0" borderId="0" xfId="1" applyFont="1" applyFill="1" applyBorder="1" applyAlignment="1">
      <alignment horizontal="center"/>
    </xf>
    <xf numFmtId="0" fontId="8" fillId="0" borderId="10" xfId="1" applyNumberFormat="1" applyFont="1" applyBorder="1" applyAlignment="1">
      <alignment horizontal="justify" vertical="center" wrapText="1"/>
    </xf>
    <xf numFmtId="49" fontId="8" fillId="0" borderId="9" xfId="1" applyNumberFormat="1" applyFont="1" applyBorder="1" applyAlignment="1">
      <alignment horizontal="center" vertical="top" wrapText="1"/>
    </xf>
    <xf numFmtId="49" fontId="8" fillId="0" borderId="10" xfId="1" applyNumberFormat="1" applyFont="1" applyBorder="1" applyAlignment="1">
      <alignment horizontal="center" vertical="top"/>
    </xf>
    <xf numFmtId="49" fontId="8" fillId="0" borderId="11" xfId="1" applyNumberFormat="1" applyFont="1" applyBorder="1" applyAlignment="1">
      <alignment horizontal="center" vertical="top"/>
    </xf>
    <xf numFmtId="0" fontId="8" fillId="0" borderId="9" xfId="1" applyFont="1" applyBorder="1" applyAlignment="1">
      <alignment horizontal="center" vertical="top"/>
    </xf>
    <xf numFmtId="0" fontId="8" fillId="0" borderId="10" xfId="1" applyFont="1" applyBorder="1" applyAlignment="1">
      <alignment horizontal="center" vertical="top"/>
    </xf>
    <xf numFmtId="0" fontId="8" fillId="0" borderId="11" xfId="1" applyFont="1" applyBorder="1" applyAlignment="1">
      <alignment horizontal="center" vertical="top"/>
    </xf>
    <xf numFmtId="49" fontId="8" fillId="0" borderId="9" xfId="1" applyNumberFormat="1" applyFont="1" applyBorder="1" applyAlignment="1">
      <alignment horizontal="center" vertical="center" wrapText="1"/>
    </xf>
    <xf numFmtId="49" fontId="8" fillId="0" borderId="10" xfId="1" applyNumberFormat="1" applyFont="1" applyBorder="1" applyAlignment="1">
      <alignment horizontal="center" vertical="center"/>
    </xf>
    <xf numFmtId="49" fontId="8" fillId="0" borderId="11" xfId="1" applyNumberFormat="1" applyFont="1" applyBorder="1" applyAlignment="1">
      <alignment horizontal="center" vertical="center"/>
    </xf>
    <xf numFmtId="0" fontId="8" fillId="0" borderId="10" xfId="1" applyNumberFormat="1" applyFont="1" applyBorder="1" applyAlignment="1">
      <alignment horizontal="left" vertical="center" wrapText="1"/>
    </xf>
    <xf numFmtId="49" fontId="8" fillId="0" borderId="10" xfId="1" applyNumberFormat="1" applyFont="1" applyBorder="1" applyAlignment="1">
      <alignment horizontal="center" vertical="center" wrapText="1"/>
    </xf>
    <xf numFmtId="49" fontId="8" fillId="0" borderId="11" xfId="1" applyNumberFormat="1" applyFont="1" applyBorder="1" applyAlignment="1">
      <alignment horizontal="center" vertical="center" wrapText="1"/>
    </xf>
    <xf numFmtId="0" fontId="8" fillId="0" borderId="9" xfId="1" applyFont="1" applyFill="1" applyBorder="1" applyAlignment="1">
      <alignment horizontal="center" vertical="top"/>
    </xf>
    <xf numFmtId="0" fontId="8" fillId="0" borderId="10" xfId="1" applyFont="1" applyFill="1" applyBorder="1" applyAlignment="1">
      <alignment horizontal="center" vertical="top"/>
    </xf>
    <xf numFmtId="0" fontId="8" fillId="0" borderId="11" xfId="1" applyFont="1" applyFill="1" applyBorder="1" applyAlignment="1">
      <alignment horizontal="center" vertical="top"/>
    </xf>
    <xf numFmtId="0" fontId="8" fillId="0" borderId="10" xfId="1" applyNumberFormat="1" applyFont="1" applyBorder="1" applyAlignment="1">
      <alignment horizontal="left" vertical="top"/>
    </xf>
    <xf numFmtId="0" fontId="8" fillId="0" borderId="11" xfId="1" applyNumberFormat="1" applyFont="1" applyBorder="1" applyAlignment="1">
      <alignment horizontal="left" vertical="top"/>
    </xf>
    <xf numFmtId="49" fontId="8" fillId="0" borderId="10" xfId="1" applyNumberFormat="1" applyFont="1" applyBorder="1" applyAlignment="1">
      <alignment horizontal="center" vertical="top" wrapText="1"/>
    </xf>
    <xf numFmtId="49" fontId="8" fillId="0" borderId="11" xfId="1" applyNumberFormat="1" applyFont="1" applyBorder="1" applyAlignment="1">
      <alignment horizontal="center" vertical="top" wrapText="1"/>
    </xf>
    <xf numFmtId="0" fontId="8" fillId="0" borderId="11" xfId="1" applyNumberFormat="1" applyFont="1" applyBorder="1" applyAlignment="1">
      <alignment horizontal="left" vertical="center" wrapText="1"/>
    </xf>
    <xf numFmtId="49" fontId="8" fillId="0" borderId="9" xfId="1" applyNumberFormat="1" applyFont="1" applyBorder="1" applyAlignment="1">
      <alignment horizontal="center" vertical="top"/>
    </xf>
    <xf numFmtId="167" fontId="8" fillId="0" borderId="9" xfId="1" applyNumberFormat="1" applyFont="1" applyFill="1" applyBorder="1" applyAlignment="1">
      <alignment horizontal="center" vertical="top"/>
    </xf>
    <xf numFmtId="167" fontId="8" fillId="0" borderId="10" xfId="1" applyNumberFormat="1" applyFont="1" applyFill="1" applyBorder="1" applyAlignment="1">
      <alignment horizontal="center" vertical="top"/>
    </xf>
    <xf numFmtId="167" fontId="8" fillId="0" borderId="11" xfId="1" applyNumberFormat="1" applyFont="1" applyFill="1" applyBorder="1" applyAlignment="1">
      <alignment horizontal="center" vertical="top"/>
    </xf>
    <xf numFmtId="0" fontId="8" fillId="0" borderId="10" xfId="1" applyFont="1" applyBorder="1" applyAlignment="1">
      <alignment horizontal="center" vertical="center" wrapText="1"/>
    </xf>
    <xf numFmtId="0" fontId="8" fillId="0" borderId="1" xfId="1" applyFont="1" applyBorder="1" applyAlignment="1">
      <alignment horizontal="center" vertical="center"/>
    </xf>
    <xf numFmtId="165" fontId="13" fillId="0" borderId="0" xfId="5" applyNumberFormat="1" applyFont="1" applyFill="1" applyBorder="1" applyAlignment="1" applyProtection="1">
      <alignment horizontal="center" wrapText="1"/>
    </xf>
    <xf numFmtId="165" fontId="7" fillId="0" borderId="0" xfId="5" applyNumberFormat="1" applyFont="1" applyBorder="1" applyAlignment="1">
      <alignment horizontal="center" vertical="center"/>
    </xf>
    <xf numFmtId="0" fontId="7" fillId="0" borderId="0" xfId="5" applyNumberFormat="1" applyFont="1" applyBorder="1" applyAlignment="1">
      <alignment horizontal="center" vertical="center"/>
    </xf>
    <xf numFmtId="0" fontId="21" fillId="0" borderId="0" xfId="3" applyFont="1" applyFill="1" applyAlignment="1">
      <alignment horizontal="left" vertical="top"/>
    </xf>
    <xf numFmtId="0" fontId="20" fillId="0" borderId="0" xfId="3" applyFill="1" applyAlignment="1">
      <alignment horizontal="center"/>
    </xf>
    <xf numFmtId="0" fontId="23" fillId="0" borderId="14" xfId="3" applyFont="1" applyFill="1" applyBorder="1" applyAlignment="1">
      <alignment horizontal="center"/>
    </xf>
    <xf numFmtId="0" fontId="20" fillId="0" borderId="14" xfId="3" applyFill="1" applyBorder="1" applyAlignment="1">
      <alignment horizontal="center"/>
    </xf>
    <xf numFmtId="0" fontId="20" fillId="0" borderId="15" xfId="3" applyFill="1" applyBorder="1" applyAlignment="1">
      <alignment horizontal="center" vertical="center" wrapText="1"/>
    </xf>
    <xf numFmtId="0" fontId="20" fillId="0" borderId="16" xfId="3" applyFill="1" applyBorder="1" applyAlignment="1">
      <alignment horizontal="center" vertical="center" wrapText="1"/>
    </xf>
    <xf numFmtId="0" fontId="20" fillId="0" borderId="17" xfId="3" applyFill="1" applyBorder="1" applyAlignment="1">
      <alignment horizontal="center" vertical="center" wrapText="1"/>
    </xf>
    <xf numFmtId="0" fontId="20" fillId="0" borderId="0" xfId="3" applyFill="1" applyBorder="1" applyAlignment="1">
      <alignment horizontal="left"/>
    </xf>
    <xf numFmtId="0" fontId="20" fillId="0" borderId="21" xfId="3" applyFill="1" applyBorder="1" applyAlignment="1">
      <alignment horizontal="center" vertical="center" textRotation="90" wrapText="1"/>
    </xf>
    <xf numFmtId="0" fontId="20" fillId="0" borderId="26" xfId="3" applyFill="1" applyBorder="1" applyAlignment="1">
      <alignment horizontal="center" vertical="center" textRotation="90" wrapText="1"/>
    </xf>
    <xf numFmtId="0" fontId="20" fillId="0" borderId="18" xfId="3" applyFill="1" applyBorder="1" applyAlignment="1">
      <alignment horizontal="center" vertical="center" textRotation="90" wrapText="1"/>
    </xf>
    <xf numFmtId="0" fontId="20" fillId="0" borderId="22" xfId="3" applyFill="1" applyBorder="1" applyAlignment="1">
      <alignment horizontal="center" vertical="center" textRotation="90" wrapText="1"/>
    </xf>
    <xf numFmtId="0" fontId="20" fillId="0" borderId="19" xfId="3" applyFill="1" applyBorder="1" applyAlignment="1">
      <alignment horizontal="center" vertical="center" wrapText="1"/>
    </xf>
    <xf numFmtId="0" fontId="20" fillId="0" borderId="20" xfId="3" applyFill="1" applyBorder="1" applyAlignment="1">
      <alignment horizontal="center" vertical="center" wrapText="1"/>
    </xf>
    <xf numFmtId="0" fontId="20" fillId="0" borderId="21" xfId="3" applyFill="1" applyBorder="1" applyAlignment="1">
      <alignment horizontal="center" vertical="center" wrapText="1"/>
    </xf>
    <xf numFmtId="0" fontId="20" fillId="0" borderId="23" xfId="3" applyFill="1" applyBorder="1" applyAlignment="1">
      <alignment horizontal="center" vertical="center" wrapText="1"/>
    </xf>
    <xf numFmtId="0" fontId="20" fillId="0" borderId="24" xfId="3" applyFill="1" applyBorder="1" applyAlignment="1">
      <alignment horizontal="center" vertical="center" wrapText="1"/>
    </xf>
    <xf numFmtId="0" fontId="20" fillId="0" borderId="25" xfId="3" applyFill="1" applyBorder="1" applyAlignment="1">
      <alignment horizontal="center" vertical="center" wrapText="1"/>
    </xf>
    <xf numFmtId="49" fontId="8" fillId="0" borderId="3" xfId="1" applyNumberFormat="1" applyFont="1" applyBorder="1" applyAlignment="1">
      <alignment horizontal="center" vertical="center"/>
    </xf>
    <xf numFmtId="49" fontId="8" fillId="0" borderId="4" xfId="1" applyNumberFormat="1" applyFont="1" applyBorder="1" applyAlignment="1">
      <alignment horizontal="center" vertical="center"/>
    </xf>
    <xf numFmtId="49" fontId="8" fillId="0" borderId="5" xfId="1" applyNumberFormat="1" applyFont="1" applyBorder="1" applyAlignment="1">
      <alignment horizontal="center" vertical="center"/>
    </xf>
    <xf numFmtId="49" fontId="8" fillId="0" borderId="6" xfId="1" applyNumberFormat="1" applyFont="1" applyBorder="1" applyAlignment="1">
      <alignment horizontal="center" vertical="center"/>
    </xf>
    <xf numFmtId="49" fontId="8" fillId="0" borderId="1" xfId="1" applyNumberFormat="1" applyFont="1" applyBorder="1" applyAlignment="1">
      <alignment horizontal="center" vertical="center"/>
    </xf>
    <xf numFmtId="49" fontId="8" fillId="0" borderId="7" xfId="1" applyNumberFormat="1" applyFont="1" applyBorder="1" applyAlignment="1">
      <alignment horizontal="center" vertical="center"/>
    </xf>
    <xf numFmtId="0" fontId="8" fillId="0" borderId="3" xfId="1" applyFont="1" applyFill="1" applyBorder="1" applyAlignment="1">
      <alignment horizontal="center" vertical="center" wrapText="1"/>
    </xf>
    <xf numFmtId="0" fontId="8" fillId="0" borderId="4" xfId="1" applyFont="1" applyFill="1" applyBorder="1" applyAlignment="1">
      <alignment horizontal="center" vertical="center" wrapText="1"/>
    </xf>
    <xf numFmtId="0" fontId="8" fillId="0" borderId="5" xfId="1" applyFont="1" applyFill="1" applyBorder="1" applyAlignment="1">
      <alignment horizontal="center" vertical="center" wrapText="1"/>
    </xf>
    <xf numFmtId="0" fontId="8" fillId="0" borderId="6" xfId="1" applyFont="1" applyFill="1" applyBorder="1" applyAlignment="1">
      <alignment horizontal="center" vertical="center" wrapText="1"/>
    </xf>
    <xf numFmtId="0" fontId="8" fillId="0" borderId="1" xfId="1" applyFont="1" applyFill="1" applyBorder="1" applyAlignment="1">
      <alignment horizontal="center" vertical="center" wrapText="1"/>
    </xf>
    <xf numFmtId="0" fontId="8" fillId="0" borderId="7" xfId="1" applyFont="1" applyFill="1" applyBorder="1" applyAlignment="1">
      <alignment horizontal="center" vertical="center" wrapText="1"/>
    </xf>
    <xf numFmtId="0" fontId="8" fillId="0" borderId="6" xfId="1" applyFont="1" applyFill="1" applyBorder="1" applyAlignment="1">
      <alignment horizontal="center" vertical="top"/>
    </xf>
    <xf numFmtId="0" fontId="8" fillId="0" borderId="1" xfId="1" applyFont="1" applyFill="1" applyBorder="1" applyAlignment="1">
      <alignment horizontal="center" vertical="top"/>
    </xf>
    <xf numFmtId="0" fontId="8" fillId="0" borderId="7" xfId="1" applyFont="1" applyFill="1" applyBorder="1" applyAlignment="1">
      <alignment horizontal="center" vertical="top"/>
    </xf>
    <xf numFmtId="167" fontId="8" fillId="0" borderId="6" xfId="1" applyNumberFormat="1" applyFont="1" applyFill="1" applyBorder="1" applyAlignment="1">
      <alignment horizontal="center" vertical="top"/>
    </xf>
    <xf numFmtId="167" fontId="8" fillId="0" borderId="1" xfId="1" applyNumberFormat="1" applyFont="1" applyFill="1" applyBorder="1" applyAlignment="1">
      <alignment horizontal="center" vertical="top"/>
    </xf>
    <xf numFmtId="0" fontId="8" fillId="0" borderId="3" xfId="1" applyFont="1" applyBorder="1" applyAlignment="1">
      <alignment horizontal="center" vertical="top" wrapText="1"/>
    </xf>
    <xf numFmtId="0" fontId="8" fillId="0" borderId="4" xfId="1" applyFont="1" applyBorder="1" applyAlignment="1">
      <alignment horizontal="center" vertical="top" wrapText="1"/>
    </xf>
    <xf numFmtId="49" fontId="8" fillId="0" borderId="3" xfId="1" applyNumberFormat="1" applyFont="1" applyBorder="1" applyAlignment="1">
      <alignment horizontal="center" vertical="center" wrapText="1"/>
    </xf>
    <xf numFmtId="49" fontId="8" fillId="0" borderId="4" xfId="1" applyNumberFormat="1" applyFont="1" applyBorder="1" applyAlignment="1">
      <alignment horizontal="center" vertical="center" wrapText="1"/>
    </xf>
    <xf numFmtId="49" fontId="8" fillId="0" borderId="5" xfId="1" applyNumberFormat="1" applyFont="1" applyBorder="1" applyAlignment="1">
      <alignment horizontal="center" vertical="center" wrapText="1"/>
    </xf>
    <xf numFmtId="49" fontId="8" fillId="0" borderId="6" xfId="1" applyNumberFormat="1" applyFont="1" applyBorder="1" applyAlignment="1">
      <alignment horizontal="center" vertical="center" wrapText="1"/>
    </xf>
    <xf numFmtId="49" fontId="8" fillId="0" borderId="1" xfId="1" applyNumberFormat="1" applyFont="1" applyBorder="1" applyAlignment="1">
      <alignment horizontal="center" vertical="center" wrapText="1"/>
    </xf>
    <xf numFmtId="49" fontId="8" fillId="0" borderId="7" xfId="1" applyNumberFormat="1" applyFont="1" applyBorder="1" applyAlignment="1">
      <alignment horizontal="center" vertical="center" wrapText="1"/>
    </xf>
    <xf numFmtId="0" fontId="8" fillId="0" borderId="11" xfId="1" applyFont="1" applyBorder="1" applyAlignment="1">
      <alignment horizontal="center" vertical="center" wrapText="1"/>
    </xf>
    <xf numFmtId="0" fontId="8" fillId="0" borderId="0" xfId="1" applyFont="1" applyBorder="1" applyAlignment="1">
      <alignment horizontal="center" vertical="center" wrapText="1"/>
    </xf>
    <xf numFmtId="0" fontId="8" fillId="0" borderId="0" xfId="1" applyFont="1" applyFill="1" applyBorder="1" applyAlignment="1">
      <alignment horizontal="center" vertical="top"/>
    </xf>
    <xf numFmtId="0" fontId="8" fillId="0" borderId="0" xfId="1" applyFont="1" applyBorder="1" applyAlignment="1">
      <alignment horizontal="center" vertical="top" wrapText="1"/>
    </xf>
    <xf numFmtId="49" fontId="38" fillId="0" borderId="0" xfId="5" applyNumberFormat="1" applyFont="1" applyAlignment="1">
      <alignment horizontal="right"/>
    </xf>
    <xf numFmtId="0" fontId="35" fillId="0" borderId="0" xfId="5" applyFont="1" applyAlignment="1">
      <alignment horizontal="right"/>
    </xf>
    <xf numFmtId="0" fontId="34" fillId="0" borderId="0" xfId="5" applyFont="1" applyAlignment="1">
      <alignment horizontal="center"/>
    </xf>
    <xf numFmtId="169" fontId="34" fillId="0" borderId="0" xfId="7" applyFont="1" applyBorder="1" applyAlignment="1">
      <alignment horizontal="center"/>
    </xf>
    <xf numFmtId="0" fontId="36" fillId="0" borderId="0" xfId="5" applyFont="1" applyBorder="1" applyAlignment="1">
      <alignment horizontal="center"/>
    </xf>
    <xf numFmtId="0" fontId="37" fillId="0" borderId="43" xfId="5" applyFont="1" applyFill="1" applyBorder="1" applyAlignment="1" applyProtection="1">
      <alignment horizontal="center" vertical="center" wrapText="1"/>
    </xf>
    <xf numFmtId="0" fontId="37" fillId="0" borderId="8" xfId="5" applyFont="1" applyFill="1" applyBorder="1" applyAlignment="1" applyProtection="1">
      <alignment horizontal="center" vertical="center" wrapText="1"/>
    </xf>
    <xf numFmtId="0" fontId="37" fillId="0" borderId="9" xfId="5" applyFont="1" applyFill="1" applyBorder="1" applyAlignment="1" applyProtection="1">
      <alignment horizontal="center" vertical="center" wrapText="1"/>
    </xf>
    <xf numFmtId="0" fontId="37" fillId="0" borderId="10" xfId="5" applyFont="1" applyFill="1" applyBorder="1" applyAlignment="1" applyProtection="1">
      <alignment horizontal="center" vertical="center" wrapText="1"/>
    </xf>
    <xf numFmtId="0" fontId="37" fillId="0" borderId="11" xfId="5" applyFont="1" applyFill="1" applyBorder="1" applyAlignment="1" applyProtection="1">
      <alignment horizontal="center" vertical="center" wrapText="1"/>
    </xf>
    <xf numFmtId="0" fontId="8" fillId="0" borderId="5" xfId="1" applyFont="1" applyBorder="1" applyAlignment="1">
      <alignment horizontal="center" vertical="top" wrapText="1"/>
    </xf>
    <xf numFmtId="167" fontId="8" fillId="0" borderId="7" xfId="1" applyNumberFormat="1" applyFont="1" applyFill="1" applyBorder="1" applyAlignment="1">
      <alignment horizontal="center" vertical="top"/>
    </xf>
  </cellXfs>
  <cellStyles count="12">
    <cellStyle name="Обычный" xfId="0" builtinId="0"/>
    <cellStyle name="Обычный 2" xfId="1"/>
    <cellStyle name="Обычный 2 2_Приложение 1 Формы для заполнения ОАО ТРК 07.04.2011.2" xfId="10"/>
    <cellStyle name="Обычный 3" xfId="2"/>
    <cellStyle name="Обычный 4" xfId="3"/>
    <cellStyle name="Обычный 5" xfId="5"/>
    <cellStyle name="Обычный 6" xfId="8"/>
    <cellStyle name="Обычный_Анкета предприятия" xfId="6"/>
    <cellStyle name="Процентный" xfId="4" builtinId="5"/>
    <cellStyle name="Финансовый" xfId="11" builtinId="3"/>
    <cellStyle name="Финансовый 2" xfId="7"/>
    <cellStyle name="Финансовый 3" xfId="9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externalLink" Target="externalLinks/externalLink8.xml"/><Relationship Id="rId39" Type="http://schemas.openxmlformats.org/officeDocument/2006/relationships/externalLink" Target="externalLinks/externalLink21.xml"/><Relationship Id="rId21" Type="http://schemas.openxmlformats.org/officeDocument/2006/relationships/externalLink" Target="externalLinks/externalLink3.xml"/><Relationship Id="rId34" Type="http://schemas.openxmlformats.org/officeDocument/2006/relationships/externalLink" Target="externalLinks/externalLink16.xml"/><Relationship Id="rId42" Type="http://schemas.openxmlformats.org/officeDocument/2006/relationships/externalLink" Target="externalLinks/externalLink24.xml"/><Relationship Id="rId47" Type="http://schemas.openxmlformats.org/officeDocument/2006/relationships/externalLink" Target="externalLinks/externalLink29.xml"/><Relationship Id="rId50" Type="http://schemas.openxmlformats.org/officeDocument/2006/relationships/externalLink" Target="externalLinks/externalLink32.xml"/><Relationship Id="rId55" Type="http://schemas.openxmlformats.org/officeDocument/2006/relationships/externalLink" Target="externalLinks/externalLink37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7.xml"/><Relationship Id="rId33" Type="http://schemas.openxmlformats.org/officeDocument/2006/relationships/externalLink" Target="externalLinks/externalLink15.xml"/><Relationship Id="rId38" Type="http://schemas.openxmlformats.org/officeDocument/2006/relationships/externalLink" Target="externalLinks/externalLink20.xml"/><Relationship Id="rId46" Type="http://schemas.openxmlformats.org/officeDocument/2006/relationships/externalLink" Target="externalLinks/externalLink28.xml"/><Relationship Id="rId59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2.xml"/><Relationship Id="rId29" Type="http://schemas.openxmlformats.org/officeDocument/2006/relationships/externalLink" Target="externalLinks/externalLink11.xml"/><Relationship Id="rId41" Type="http://schemas.openxmlformats.org/officeDocument/2006/relationships/externalLink" Target="externalLinks/externalLink23.xml"/><Relationship Id="rId54" Type="http://schemas.openxmlformats.org/officeDocument/2006/relationships/externalLink" Target="externalLinks/externalLink3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6.xml"/><Relationship Id="rId32" Type="http://schemas.openxmlformats.org/officeDocument/2006/relationships/externalLink" Target="externalLinks/externalLink14.xml"/><Relationship Id="rId37" Type="http://schemas.openxmlformats.org/officeDocument/2006/relationships/externalLink" Target="externalLinks/externalLink19.xml"/><Relationship Id="rId40" Type="http://schemas.openxmlformats.org/officeDocument/2006/relationships/externalLink" Target="externalLinks/externalLink22.xml"/><Relationship Id="rId45" Type="http://schemas.openxmlformats.org/officeDocument/2006/relationships/externalLink" Target="externalLinks/externalLink27.xml"/><Relationship Id="rId53" Type="http://schemas.openxmlformats.org/officeDocument/2006/relationships/externalLink" Target="externalLinks/externalLink35.xml"/><Relationship Id="rId58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5.xml"/><Relationship Id="rId28" Type="http://schemas.openxmlformats.org/officeDocument/2006/relationships/externalLink" Target="externalLinks/externalLink10.xml"/><Relationship Id="rId36" Type="http://schemas.openxmlformats.org/officeDocument/2006/relationships/externalLink" Target="externalLinks/externalLink18.xml"/><Relationship Id="rId49" Type="http://schemas.openxmlformats.org/officeDocument/2006/relationships/externalLink" Target="externalLinks/externalLink31.xml"/><Relationship Id="rId57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1.xml"/><Relationship Id="rId31" Type="http://schemas.openxmlformats.org/officeDocument/2006/relationships/externalLink" Target="externalLinks/externalLink13.xml"/><Relationship Id="rId44" Type="http://schemas.openxmlformats.org/officeDocument/2006/relationships/externalLink" Target="externalLinks/externalLink26.xml"/><Relationship Id="rId52" Type="http://schemas.openxmlformats.org/officeDocument/2006/relationships/externalLink" Target="externalLinks/externalLink3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4.xml"/><Relationship Id="rId27" Type="http://schemas.openxmlformats.org/officeDocument/2006/relationships/externalLink" Target="externalLinks/externalLink9.xml"/><Relationship Id="rId30" Type="http://schemas.openxmlformats.org/officeDocument/2006/relationships/externalLink" Target="externalLinks/externalLink12.xml"/><Relationship Id="rId35" Type="http://schemas.openxmlformats.org/officeDocument/2006/relationships/externalLink" Target="externalLinks/externalLink17.xml"/><Relationship Id="rId43" Type="http://schemas.openxmlformats.org/officeDocument/2006/relationships/externalLink" Target="externalLinks/externalLink25.xml"/><Relationship Id="rId48" Type="http://schemas.openxmlformats.org/officeDocument/2006/relationships/externalLink" Target="externalLinks/externalLink30.xml"/><Relationship Id="rId56" Type="http://schemas.openxmlformats.org/officeDocument/2006/relationships/theme" Target="theme/theme1.xml"/><Relationship Id="rId8" Type="http://schemas.openxmlformats.org/officeDocument/2006/relationships/worksheet" Target="worksheets/sheet8.xml"/><Relationship Id="rId51" Type="http://schemas.openxmlformats.org/officeDocument/2006/relationships/externalLink" Target="externalLinks/externalLink33.xml"/><Relationship Id="rId3" Type="http://schemas.openxmlformats.org/officeDocument/2006/relationships/worksheet" Target="worksheets/sheet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ARHIV\29\Pnp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vetkovasa\&#1052;&#1086;&#1080;%20&#1076;&#1086;&#1082;&#1091;&#1084;&#1077;&#1085;&#1090;&#1099;\Documents%20and%20Settings\tsvetkovaSA\&#1052;&#1086;&#1080;%20&#1076;&#1086;&#1082;&#1091;&#1084;&#1077;&#1085;&#1090;&#1099;\Plan%202\2003%20&#1075;&#1086;&#1076;\&#1057;&#1045;&#1041;&#1045;&#1057;&#1058;&#1054;&#1048;&#1052;&#1054;&#1057;&#1058;&#1068;%20&#1087;&#1086;%20&#1094;&#1077;&#1093;&#1072;&#1084;%202003\&#1040;&#1088;&#1093;&#1080;&#1074;%20&#1089;&#1077;&#1073;&#1077;&#1089;&#1090;&#1086;&#1080;&#1084;&#1086;&#1089;&#1090;&#1080;\&#1057;&#1077;&#1073;&#1077;&#1089;&#1090;&#1086;&#1080;&#1084;&#1086;&#1089;&#1090;&#1100;%2009\&#1069;&#1053;&#1058;%2031.03.03\&#1069;&#1053;&#1058;%2031.03.03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gnatenkosi\&#1076;&#1086;&#1082;&#1091;&#1084;&#1077;&#1085;&#1090;&#1099;\Documents%20and%20Settings\IgnatenkoSI.ENT\Local%20Settings\Temporary%20Internet%20Files\OLK18D\&#1041;&#1102;&#1076;&#1078;&#1077;&#1090;%202003-2004%20&#1074;%20&#1085;&#1086;&#1074;&#1086;&#1081;%20&#1092;&#1086;&#1088;&#1084;&#1077;\200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yshinskaya\disk_c\DOCUME~1\SAFRON~1\LOCALS~1\Temp\&#1089;&#1074;&#1086;&#1076;%20&#1055;&#1048;&#1059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rene\files\OLEG\2001\Fin%20Reports\Dima\&#1069;&#1057;&#1050;&#1054;&#1052;%20&#1073;&#1080;&#1079;%20&#1087;&#1083;%20c%20&#1091;&#1095;.%20&#1080;&#1079;&#1084;\&#1054;&#1090;&#1095;&#1077;&#1090;&#1085;&#1086;&#1089;&#1090;&#1100;%20beta%20v%201.0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rene\files\&#1044;&#1048;&#1052;&#1040;\&#1041;&#1102;&#1076;&#1078;&#1077;&#1090;&#1099;%20&#1069;&#1057;&#1050;&#1054;&#1052;\&#1069;&#1089;&#1082;&#1086;&#1084;%20&#1084;&#1086;&#1076;&#1077;&#1083;&#1100;%202003%20v.%201.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rene\files\&#1044;&#1048;&#1052;&#1040;\&#1041;&#1102;&#1076;&#1078;&#1077;&#1090;&#1099;%20&#1069;&#1057;&#1050;&#1054;&#1052;\&#1041;&#1102;&#1076;&#1078;&#1077;&#1090;%20&#1069;&#1057;&#1050;&#1054;&#1052;%202003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yshinskaya\disk_c\&#1052;&#1086;&#1080;%20&#1076;&#1086;&#1082;&#1091;&#1084;&#1077;&#1085;&#1090;&#1099;\&#1055;&#1083;&#1072;&#1085;&#1099;\2003%20&#1075;&#1086;&#1076;\&#1074;&#1077;&#1088;&#1089;&#1080;&#1103;%205%20&#1085;&#1072;%205%20&#1076;&#1077;&#1082;&#1072;&#1073;&#1088;&#1103;%202002&#1075;\&#1057;&#1090;&#1088;&#1077;&#1078;&#1077;&#1074;&#1086;&#1081;\&#1055;&#1080;&#1059;%20&#1087;&#1088;&#1086;&#1077;&#1082;&#1090;%202003%20&#1057;&#1042;&#1054;&#1044;-6%20&#1076;&#1077;&#1082;&#1072;&#1073;&#1088;&#1103;%20&#1089;%20&#1058;&#1069;&#1055;%20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gnatenkosi\&#1052;&#1086;&#1080;%20&#1076;&#1086;&#1082;&#1091;&#1084;&#1077;&#1085;&#1090;&#1099;\&#1052;&#1086;&#1089;&#1082;&#1086;&#1074;&#1089;&#1082;&#1080;&#1077;%20&#1092;&#1086;&#1088;&#1084;&#1099;\&#1054;&#1090;&#1095;&#1077;&#1090;&#1085;%20&#1092;&#1086;&#1088;&#1084;&#1099;%20&#1092;&#1072;&#1082;&#1090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ocuments%20and%20Settings\LvovaNA\&#1052;&#1086;&#1080;%20&#1076;&#1086;&#1082;&#1091;&#1084;&#1077;&#1085;&#1090;&#1099;\&#1053;&#1072;&#1090;&#1072;&#1096;&#1072;\02\&#1044;&#1086;&#1087;.&#1089;&#1086;&#1075;&#1083;&#1072;&#1096;&#1077;&#1085;&#1080;&#1103;\&#1044;.&#1089;.18%20&#1089;&#1086;&#1075;&#1083;&#1072;&#1089;&#1086;&#1074;.&#1042;&#1053;&#1043;&#1044;&#1059;\&#1052;&#1086;&#1080;%20&#1076;&#1086;&#1082;&#1091;&#1084;&#1077;&#1085;&#1090;&#1099;\&#1055;&#1069;&#1054;\&#1055;&#1054;%202002\&#1057;&#1087;&#1077;&#1094;&#1086;&#1076;&#1077;&#1078;&#1076;&#1072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nanyevasv\&#1040;&#1085;&#1072;&#1085;&#1100;&#1077;&#1074;&#1072;1\&#1052;&#1086;&#1080;%20&#1076;&#1086;&#1082;&#1091;&#1084;&#1077;&#1085;&#1090;&#1099;\&#1063;&#1080;&#1089;&#1083;&#1077;&#1085;&#1085;&#1086;&#1089;&#1090;&#1100;\&#1053;&#1086;&#1088;&#1084;&#1072;&#1090;&#1080;&#1074;&#1099;%20&#1091;&#1082;&#1088;&#1091;&#1087;&#1085;&#1105;&#1085;&#1085;&#1086;&#1081;%20&#1095;&#1080;&#1089;&#1083;&#1077;&#1085;&#1085;&#1086;&#1089;&#1090;&#1080;\&#1063;&#1080;&#1089;&#1083;&#1077;&#1085;&#1085;&#1086;&#1089;&#1090;&#1100;%20-%20&#1055;&#1054;&#1081;&#1082;&#1086;&#1074;&#1085;&#1077;&#1092;&#1090;&#1077;&#1086;&#1073;&#1086;&#1088;&#1091;&#1076;&#1086;&#1074;&#1072;&#1085;&#1080;&#1077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vetkovasa\Plan%202\&#1052;&#1086;&#1080;%20&#1076;&#1086;&#1082;&#1091;&#1084;&#1077;&#1085;&#1090;&#1099;\&#1063;&#1080;&#1089;&#1083;&#1077;&#1085;&#1085;&#1086;&#1089;&#1090;&#1100;\&#1053;&#1086;&#1088;&#1084;&#1072;&#1090;&#1080;&#1074;&#1099;%20&#1091;&#1082;&#1088;&#1091;&#1087;&#1085;&#1105;&#1085;&#1085;&#1086;&#1081;%20&#1095;&#1080;&#1089;&#1083;&#1077;&#1085;&#1085;&#1086;&#1089;&#1090;&#1080;\&#1063;&#1080;&#1089;&#1083;&#1077;&#1085;&#1085;&#1086;&#1089;&#1090;&#1100;%20-%20&#1055;&#1054;&#1081;&#1082;&#1086;&#1074;&#1085;&#1077;&#1092;&#1090;&#1077;&#1086;&#1073;&#1086;&#1088;&#1091;&#1076;&#1086;&#1074;&#1072;&#1085;&#1080;&#1077;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vetkovasa\Plan%202\2003%20&#1075;&#1086;&#1076;\&#1057;&#1045;&#1041;&#1045;&#1057;&#1058;&#1054;&#1048;&#1052;&#1054;&#1057;&#1058;&#1068;%20&#1087;&#1086;%20&#1094;&#1077;&#1093;&#1072;&#1084;%202003\&#1069;&#1053;&#1058;%2031.03.03\&#1069;&#1053;&#1058;%2031.03.03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gnatenkosi\&#1076;&#1086;&#1082;&#1091;&#1084;&#1077;&#1085;&#1090;&#1099;\Documents%20and%20Settings\IgnatenkoSI.ENT\Local%20Settings\Temporary%20Internet%20Files\OLK18D\&#1041;&#1102;&#1076;&#1078;&#1077;&#1090;%202003-2004%20&#1074;%20&#1085;&#1086;&#1074;&#1086;&#1081;%20&#1092;&#1086;&#1088;&#1084;&#1077;\&#1055;&#1083;&#1072;&#1085;&#1086;&#1074;&#1099;&#1077;%20&#1092;&#1086;&#1088;&#1084;&#1099;%20&#1075;&#1086;&#1076;&#1086;&#1074;&#1099;&#1077;%20(&#1052;&#1086;&#1089;&#1082;&#1074;&#1072;)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gnatenkosi\&#1052;&#1086;&#1080;%20&#1076;&#1086;&#1082;&#1091;&#1084;&#1077;&#1085;&#1090;&#1099;\Documents%20and%20Settings\LvovaNA\&#1052;&#1086;&#1080;%20&#1076;&#1086;&#1082;&#1091;&#1084;&#1077;&#1085;&#1090;&#1099;\&#1053;&#1072;&#1090;&#1072;&#1096;&#1072;\02\&#1044;&#1086;&#1087;.&#1089;&#1086;&#1075;&#1083;&#1072;&#1096;&#1077;&#1085;&#1080;&#1103;\&#1044;.&#1089;.18%20&#1089;&#1086;&#1075;&#1083;&#1072;&#1089;&#1086;&#1074;.&#1042;&#1053;&#1043;&#1044;&#1059;\&#1052;&#1086;&#1080;%20&#1076;&#1086;&#1082;&#1091;&#1084;&#1077;&#1085;&#1090;&#1099;\&#1055;&#1069;&#1054;\&#1055;&#1054;%202002\&#1057;&#1087;&#1077;&#1094;&#1086;&#1076;&#1077;&#1078;&#1076;&#1072;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lyshevdv\&#1052;&#1086;&#1080;%20&#1076;&#1086;&#1082;&#1091;&#1084;&#1077;&#1085;&#1090;&#1099;\Documents%20and%20Settings\KrivchunOS\&#1052;&#1086;&#1080;%20&#1076;&#1086;&#1082;&#1091;&#1084;&#1077;&#1085;&#1090;&#1099;\&#1088;&#1077;&#1072;&#1083;&#1100;&#1085;&#1099;&#1077;%20&#1086;&#1090;&#1095;&#1077;&#1090;&#1099;\2003\&#1055;&#1088;&#1080;&#1083;&#1086;&#1078;&#1077;&#1085;&#1080;&#1077;%205%20v11-&#1103;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lan2\c\&#1052;&#1086;&#1080;%20&#1076;&#1086;&#1082;&#1091;&#1084;&#1077;&#1085;&#1090;&#1099;\&#1055;&#1069;&#1054;\&#1058;&#1088;&#1072;&#1085;&#1089;&#1087;&#1086;&#1088;&#1090;\TPAN_LI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gnatenkosi\&#1076;&#1086;&#1082;&#1091;&#1084;&#1077;&#1085;&#1090;&#1099;\Documents%20and%20Settings\IgnatenkoSI.ENT\Local%20Settings\Temporary%20Internet%20Files\OLK18D\&#1055;&#1069;&#1054;\2004%20&#1075;\&#1041;&#1102;&#1076;&#1078;&#1077;&#1090;\&#1057;&#1084;&#1077;&#1090;&#1072;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lan1\c\&#1052;&#1086;&#1080;%20&#1076;&#1086;&#1082;&#1091;&#1084;&#1077;&#1085;&#1090;&#1099;\&#1055;&#1069;&#1054;\&#1057;&#1084;&#1077;&#1090;&#1099;%202002%20&#1075;\&#1042;&#1072;&#1089;&#1102;&#1075;-&#1087;&#1083;&#1072;&#1085;02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gnatenkosi\&#1076;&#1086;&#1082;&#1091;&#1084;&#1077;&#1085;&#1090;&#1099;\Documents%20and%20Settings\IgnatenkoSI.ENT\Local%20Settings\Temporary%20Internet%20Files\OLK18D\&#1055;&#1069;&#1054;\&#1057;&#1086;&#1075;&#1083;&#1072;&#1089;&#1086;&#1074;&#1072;&#1085;&#1085;&#1099;&#1081;%20&#1089;%20&#1086;&#1090;&#1076;&#1077;&#1083;&#1072;&#1084;&#1080;%20&#1073;&#1102;&#1076;&#1078;&#1077;&#1090;%202003%20&#1075;\&#1055;&#1083;&#1072;&#1085;\&#1052;&#1086;&#1089;&#1082;&#1086;&#1074;&#1089;&#1082;&#1072;&#1103;%20&#1092;&#1086;&#1088;&#1084;&#1072;\&#1055;&#1088;&#1080;&#1083;&#1086;&#1078;&#1077;&#1085;&#1080;&#1077;%206%20v1-&#1103;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OCUME~1\SAFRON~1\LOCALS~1\Temp\&#1089;&#1074;&#1086;&#1076;%20&#1055;&#1048;&#1059;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nanevasv\1\&#1069;&#1053;&#1058;-&#1092;&#1072;&#1082;&#1090;\&#1069;&#1053;&#1058;-&#1092;&#1072;&#1082;&#1090;\&#1069;&#1053;&#1058;%2031.03.02\&#1069;&#1053;&#1058;%2031.03.02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lan2\c\&#1052;&#1086;&#1080;%20&#1076;&#1086;&#1082;&#1091;&#1084;&#1077;&#1085;&#1090;&#1099;\&#1055;&#1069;&#1054;\&#1057;&#1084;&#1077;&#1090;&#1099;%202002%20&#1075;\&#1042;&#1072;&#1089;&#1102;&#1075;-&#1087;&#1083;&#1072;&#1085;02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nt\&#1057;&#1059;&#1080;&#1056;&#1069;\&#1057;&#1077;&#1082;&#1090;&#1086;&#1088;_&#1069;&#1083;&#1077;&#1082;&#1090;&#1088;&#1086;\&#1056;&#1077;&#1072;&#1083;&#1080;&#1079;&#1072;&#1094;&#1080;&#1103;_&#1069;&#1083;&#1077;&#1082;&#1090;&#1088;&#1086;&#1101;&#1085;&#1077;&#1088;&#1075;&#1080;&#1080;_2013\&#1054;&#1090;&#1095;&#1077;&#1090;&#1099;%20&#1088;&#1077;&#1072;&#1083;&#1080;&#1079;&#1072;&#1094;&#1080;&#1080;%20&#1056;&#1053;-&#1069;&#1085;&#1077;&#1088;&#1075;&#1086;\06%20&#1080;&#1102;&#1085;&#1100;%2013\&#1086;&#1090;&#1095;&#1077;&#1090;%20&#1079;&#1072;%20&#1080;&#1102;&#1085;&#1100;%2013%20&#1089;%2046&#1045;&#1056;%20&#1085;&#1086;&#1074;&#1086;&#1081;.xlsm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lyshevdv\&#1052;&#1086;&#1080;%20&#1076;&#1086;&#1082;&#1091;&#1084;&#1077;&#1085;&#1090;&#1099;\Documents%20and%20Settings\PopovaNA\&#1056;&#1072;&#1073;&#1086;&#1095;&#1080;&#1081;%20&#1089;&#1090;&#1086;&#1083;\&#1055;&#1083;&#1072;&#1085;&#1086;&#1074;&#1099;&#1077;%20&#1092;&#1086;&#1088;&#1084;&#1099;%20&#1075;&#1086;&#1076;&#1086;&#1074;&#1099;&#1077;%20(&#1052;&#1086;&#1089;&#1082;&#1074;&#1072;)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nanevasv\1\&#1041;&#1102;&#1076;&#1078;&#1077;&#1090;%202003-2004%20&#1074;%20&#1085;&#1086;&#1074;&#1086;&#1081;%20&#1092;&#1086;&#1088;&#1084;&#1077;\2003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eo-tsa\Plan%202\Plan%202\&#1057;&#1041;&#1054;&#1056;%20&#1060;&#1040;&#1050;&#1058;&#1040;%202002\&#1040;&#1042;-&#1058;&#1056;&#1040;&#1053;&#1057;&#1055;&#1054;&#1056;&#1058;\TPAN_LI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LAN1\&#1055;&#1069;&#1054;\&#1055;&#1069;&#1054;\&#1060;&#1040;&#1050;&#1058;-&#1058;&#1056;&#1040;&#1053;&#1057;&#1055;&#1054;&#1056;&#1058;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vetkovasa\&#1052;&#1086;&#1080;%20&#1076;&#1086;&#1082;&#1091;&#1084;&#1077;&#1085;&#1090;&#1099;\Plan%202\2004\&#1052;&#1086;&#1089;&#1082;&#1086;&#1074;&#1089;&#1082;&#1080;&#1077;%20&#1092;&#1086;&#1088;&#1084;&#1099;\&#1052;&#1060;%20&#1087;&#1086;%20&#1088;&#1077;&#1075;&#1083;&#1072;&#1084;&#1077;&#1085;&#1090;&#1091;\&#1053;&#1072;%20&#1086;&#1090;&#1087;&#1088;&#1072;&#1074;&#1082;&#1091;\&#1088;&#1077;&#1072;&#1083;&#1100;&#1085;&#1099;&#1077;%20&#1086;&#1090;&#1095;&#1077;&#1090;&#1099;\&#1055;&#1088;&#1080;&#1083;&#1086;&#1078;&#1077;&#1085;&#1080;&#1077;%205%20v11-&#1103;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nanevasv\1\WINDOWS\&#1056;&#1072;&#1073;&#1086;&#1095;&#1080;&#1081;%20&#1089;&#1090;&#1086;&#1083;\&#1054;&#1090;&#1095;&#1077;&#1090;&#1085;&#1086;&#1089;&#1090;&#1100;%20v%201.0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vetkovasa\Plan%202\&#1052;&#1086;&#1080;%20&#1076;&#1086;&#1082;&#1091;&#1084;&#1077;&#1085;&#1090;&#1099;\&#1059;&#1089;&#1083;&#1086;&#1074;&#1085;&#1099;&#1077;%20&#1077;&#1076;&#1080;&#1085;&#1080;&#1094;&#1099;\&#1059;&#1089;&#1083;&#1086;&#1074;&#1082;&#1080;%20&#1074;%20&#1056;&#1069;&#1050;\&#1056;&#1069;&#1050;-2002\&#1042;&#1088;&#1077;&#1084;&#1103;&#1085;&#1082;&#1072;\&#1092;&#1054;&#1056;&#1052;&#1040;%20&#1076;&#1083;&#1103;%20%20&#1091;&#1089;&#1083;&#1086;&#1074;&#1086;&#1082;-&#1055;&#1041;&#1069;&#1054;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nanyevasv\&#1040;&#1085;&#1072;&#1085;&#1100;&#1077;&#1074;&#1072;1\&#1057;%20&#1088;&#1072;&#1073;&#1086;&#1095;&#1077;&#1075;&#1086;%20&#1089;&#1090;&#1086;&#1083;&#1072;\&#1060;&#1072;&#1082;&#1090;(&#1090;&#1077;&#1087;&#1083;&#1086;,&#1074;&#1086;&#1076;&#1072;)\&#1069;&#1053;&#1058;%2031.03.03\&#1069;&#1053;&#1058;%2031.03.03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nt\&#1057;&#1059;&#1080;&#1056;&#1069;\&#1057;&#1077;&#1082;&#1090;&#1086;&#1088;_&#1069;&#1083;&#1077;&#1082;&#1090;&#1088;&#1086;\&#1056;&#1077;&#1072;&#1083;&#1080;&#1079;&#1072;&#1094;&#1080;&#1103;_&#1069;&#1083;&#1077;&#1082;&#1090;&#1088;&#1086;&#1101;&#1085;&#1077;&#1088;&#1075;&#1080;&#1080;_2013\&#1054;&#1090;&#1095;&#1077;&#1090;&#1099;%20&#1088;&#1077;&#1072;&#1083;&#1080;&#1079;&#1072;&#1094;&#1080;&#1080;%20&#1056;&#1053;-&#1069;&#1085;&#1077;&#1088;&#1075;&#1086;\06%20&#1080;&#1102;&#1085;&#1100;%2013\&#1086;&#1090;&#1095;&#1077;&#1090;%20&#1079;&#1072;%20&#1080;&#1102;&#1085;&#1100;%2013.xlsm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nanyevasv\&#1040;&#1085;&#1072;&#1085;&#1100;&#1077;&#1074;&#1072;1\&#1055;&#1069;&#1054;\&#1055;&#1088;&#1086;&#1077;&#1082;&#1090;%20&#1073;&#1102;&#1076;&#1078;&#1077;&#1090;&#1072;%202003\&#1057;&#1086;&#1075;&#1083;&#1072;&#1089;&#1086;&#1074;&#1072;&#1085;&#1085;&#1099;&#1081;%20&#1089;%20&#1086;&#1090;&#1076;&#1077;&#1083;&#1072;&#1084;&#1080;%20&#1073;&#1102;&#1076;&#1078;&#1077;&#1090;%202003%20&#1075;\&#1055;&#1083;&#1072;&#1085;\&#1052;&#1086;&#1089;&#1082;&#1086;&#1074;&#1089;&#1082;&#1072;&#1103;%20&#1092;&#1086;&#1088;&#1084;&#1072;\&#1055;&#1088;&#1080;&#1083;&#1086;&#1078;&#1077;&#1085;&#1080;&#1077;%206%20v1-&#1103;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nt\files\&#1054;&#1059;&#1080;&#1057;&#1069;\&#1057;&#1077;&#1082;&#1090;&#1086;&#1088;_&#1069;&#1083;&#1077;&#1082;&#1090;&#1088;&#1086;\&#1053;&#1072;&#1076;&#1105;&#1078;&#1085;&#1086;&#1089;&#1090;&#1100;%20&#1087;&#1088;&#1080;&#1082;&#1072;&#1079;%201256%20&#1052;&#1080;&#1085;.&#1101;&#1085;&#1077;&#1088;&#1075;&#1077;&#1090;&#1080;&#1082;&#1080;\2019\&#1086;&#1090;&#1095;&#1077;&#1090;%20&#1079;&#1072;%202018%20&#1075;&#1086;&#1076;\&#1060;&#1054;&#1056;&#1052;&#1067;%20&#1053;&#1072;&#1076;&#1077;&#1078;&#1085;&#1086;&#1089;&#1090;&#1100;%20&#1080;%20&#1050;&#1072;&#1095;&#1077;&#1089;&#1090;&#1074;&#1086;_&#1054;&#1054;&#1054;_&#1069;&#1085;&#1077;&#1088;&#1075;&#1086;&#1085;&#1077;&#1092;&#1090;&#1100;&#1058;&#1086;&#1084;&#1089;&#1082;_&#1086;&#1090;&#1095;&#1077;&#1090;%202017_&#1044;&#1058;&#1056;%20&#1080;&#1089;&#1087;&#1088;&#1072;&#1074;&#1083;..xlsx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nt\files\&#1054;&#1073;&#1097;&#1072;&#1103;\&#1069;&#1058;&#1057;\&#1053;&#1072;&#1076;&#1105;&#1078;&#1085;&#1086;&#1089;&#1090;&#1100;%20&#1087;&#1088;&#1080;&#1082;&#1072;&#1079;%20296%20&#1052;&#1080;&#1085;.&#1101;&#1085;&#1077;&#1088;&#1075;&#1077;&#1090;&#1080;&#1082;&#1080;\2013\4._&#1058;&#1072;&#1073;.&#1053;&#1072;&#1076;&#1077;&#1078;&#1085;&#1086;&#1089;&#1090;&#1100;_&#1050;&#1072;&#1095;&#1077;&#1089;&#1090;&#1074;&#1072;_&#1087;&#1086;_&#1087;&#1088;&#1080;&#1082;.296_&#1054;&#1054;&#1054;_&#1069;&#1085;&#1077;&#1088;&#1075;&#1086;&#1085;&#1077;&#1092;&#1090;&#1100;&#1058;&#1086;&#1084;&#1089;&#1082;%202013%20&#1058;&#1086;&#1084;&#1089;&#1082;.xlsx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nt\files\&#1054;&#1073;&#1097;&#1072;&#1103;\&#1069;&#1058;&#1057;\&#1053;&#1072;&#1076;&#1105;&#1078;&#1085;&#1086;&#1089;&#1090;&#1100;%20&#1087;&#1088;&#1080;&#1082;&#1072;&#1079;%20296%20&#1052;&#1080;&#1085;.&#1101;&#1085;&#1077;&#1088;&#1075;&#1077;&#1090;&#1080;&#1082;&#1080;\2014\&#1054;&#1090;&#1074;&#1077;&#1090;%20&#1072;&#1087;&#1088;&#1077;&#1083;&#1100;_&#1087;&#1083;&#1072;&#1085;%20&#1085;&#1072;%202015-2019%20&#1075;&#1075;\&#1082;&#1086;&#1088;&#1088;&#1077;&#1082;&#1090;&#1080;&#1088;&#1086;&#1074;&#1082;&#1072;%202015-2019_10.06.2014\&#1058;&#1072;&#1073;.&#1053;&#1072;&#1076;&#1077;&#1078;&#1085;&#1086;&#1089;&#1090;&#1100;_&#1050;&#1072;&#1095;&#1077;&#1089;&#1090;&#1074;&#1072;_&#1087;&#1086;_&#1087;&#1088;&#1080;&#1082;.718_&#1054;&#1054;&#1054;_&#1069;&#1085;&#1077;&#1088;&#1075;&#1086;&#1085;&#1077;&#1092;&#1090;&#1100;&#1058;&#1086;&#1084;&#1089;&#1082;_&#1087;&#1083;&#1072;&#1085;%202015-2019_&#1082;&#1086;&#1088;&#1088;&#1077;&#1082;&#1090;&#1080;&#1088;&#1086;&#1074;&#1082;&#107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екущая"/>
      <sheetName val="Суточная"/>
      <sheetName val="факс"/>
      <sheetName val="Макрос1"/>
      <sheetName val="Макрос2"/>
      <sheetName val="2004 год_себест"/>
      <sheetName val="янв_себест"/>
      <sheetName val="фев_себест"/>
      <sheetName val="мар_себест"/>
      <sheetName val="апр_себест"/>
      <sheetName val="май_себест"/>
      <sheetName val="июн_себест"/>
      <sheetName val="июл_себест"/>
      <sheetName val="авг_себест"/>
      <sheetName val="сен_себест"/>
      <sheetName val="окт_себест"/>
      <sheetName val="ноя_себест"/>
      <sheetName val="дек_себест"/>
      <sheetName val="прибыль"/>
      <sheetName val="кап.вложения"/>
      <sheetName val="свод"/>
      <sheetName val="Корп. обучение"/>
      <sheetName val="Соб. обучение"/>
      <sheetName val="Обучение УЦ"/>
      <sheetName val="Обучение_прибыль"/>
      <sheetName val="Провед ЛМ"/>
      <sheetName val="Провел ЛН"/>
      <sheetName val="ВУЗы_Рекрут"/>
      <sheetName val="ВУЗы_практика "/>
      <sheetName val="НТК"/>
      <sheetName val="КВН"/>
      <sheetName val="СМС"/>
      <sheetName val="капы"/>
      <sheetName val="Источники"/>
      <sheetName val="График"/>
      <sheetName val="13.1"/>
      <sheetName val="Pnp1"/>
      <sheetName val="Зап-3- СЦБ"/>
      <sheetName val="Смета"/>
      <sheetName val="карты"/>
      <sheetName val="геол"/>
      <sheetName val="3 РД"/>
      <sheetName val="ПКВ  2009 г"/>
      <sheetName val="Шкаф"/>
      <sheetName val="Коэфф1."/>
      <sheetName val="Прайс лист"/>
      <sheetName val="СС"/>
      <sheetName val="топография"/>
      <sheetName val="Лист1"/>
      <sheetName val="Обновление"/>
      <sheetName val="Цена"/>
      <sheetName val="Product"/>
      <sheetName val="СМЕТА проект"/>
      <sheetName val="ЭХЗ"/>
      <sheetName val="Пример расчета"/>
      <sheetName val="Calc"/>
      <sheetName val="Прибыль опл"/>
      <sheetName val="Амур ДОН"/>
      <sheetName val="в работу"/>
      <sheetName val="sapactivexlhiddensheet"/>
      <sheetName val="Исполнение _освоение по закупк_"/>
      <sheetName val="Исполнение для Ускова"/>
      <sheetName val="Выборка по отсыпкам"/>
      <sheetName val="ИП _отсыпки_"/>
      <sheetName val="ИП _отсыпки_ФОТ_диз_т_"/>
      <sheetName val="ИП _отсыпки_ _выборка_"/>
      <sheetName val="Исполнение по оборуд_"/>
      <sheetName val="Исполнение по оборуд_ _2_"/>
      <sheetName val="Исполнение сжато"/>
      <sheetName val="Форма для бурения"/>
      <sheetName val="Форма для КС"/>
      <sheetName val="Форма для ГР"/>
      <sheetName val="Корректировка"/>
      <sheetName val="топо"/>
      <sheetName val="ц_1991"/>
      <sheetName val="FES"/>
      <sheetName val="свод 2"/>
      <sheetName val="1ПС"/>
      <sheetName val="ПДР"/>
      <sheetName val="Лист2"/>
      <sheetName val="УП _2004"/>
      <sheetName val="Хар_"/>
      <sheetName val="С1_"/>
      <sheetName val="трансформация1"/>
      <sheetName val="КП (2)"/>
      <sheetName val="Замерная"/>
    </sheetNames>
    <sheetDataSet>
      <sheetData sheetId="0" refreshError="1"/>
      <sheetData sheetId="1" refreshError="1">
        <row r="14">
          <cell r="I14">
            <v>0</v>
          </cell>
          <cell r="P14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стр"/>
      <sheetName val="Настр"/>
      <sheetName val="Сверка"/>
      <sheetName val="31"/>
      <sheetName val="311"/>
      <sheetName val="321"/>
      <sheetName val="322"/>
      <sheetName val="323"/>
      <sheetName val="324"/>
      <sheetName val="325"/>
      <sheetName val="33"/>
      <sheetName val="331"/>
      <sheetName val="332"/>
      <sheetName val="333"/>
      <sheetName val="34"/>
      <sheetName val="35"/>
      <sheetName val="361"/>
      <sheetName val="362"/>
      <sheetName val="363"/>
      <sheetName val="371"/>
      <sheetName val="372"/>
      <sheetName val="373"/>
      <sheetName val="38"/>
      <sheetName val="39"/>
      <sheetName val="32"/>
      <sheetName val="Module2"/>
      <sheetName val="Module4"/>
      <sheetName val="Module3"/>
      <sheetName val="Лист3"/>
      <sheetName val="4"/>
      <sheetName val="6"/>
      <sheetName val="перекрестка"/>
      <sheetName val="15"/>
      <sheetName val="16"/>
      <sheetName val="17.1"/>
      <sheetName val="18.2"/>
      <sheetName val="2.3"/>
      <sheetName val="20"/>
      <sheetName val="27"/>
      <sheetName val="P2.1"/>
      <sheetName val="план 2000"/>
      <sheetName val="ПС"/>
    </sheetNames>
    <sheetDataSet>
      <sheetData sheetId="0" refreshError="1"/>
      <sheetData sheetId="1" refreshError="1">
        <row r="8">
          <cell r="C8" t="str">
            <v>Энергонефть</v>
          </cell>
        </row>
        <row r="9">
          <cell r="C9" t="str">
            <v>ООО</v>
          </cell>
        </row>
        <row r="10">
          <cell r="C10" t="str">
            <v>Томск (Стрежевой)</v>
          </cell>
        </row>
        <row r="11">
          <cell r="C11" t="str">
            <v>Март 2003</v>
          </cell>
        </row>
        <row r="14">
          <cell r="C14" t="str">
            <v>тысячи Российских рублей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стр"/>
      <sheetName val="План счетов"/>
      <sheetName val="1"/>
      <sheetName val="2"/>
      <sheetName val="3"/>
      <sheetName val="Расч числ"/>
      <sheetName val="Числ по мес"/>
      <sheetName val="Расчет ФОТ"/>
      <sheetName val="4"/>
      <sheetName val="5"/>
      <sheetName val="АУП"/>
      <sheetName val="эл.энергия"/>
      <sheetName val="транспорт"/>
      <sheetName val="ТО"/>
      <sheetName val="связь"/>
      <sheetName val="авиатранспорт"/>
      <sheetName val="Прочие"/>
      <sheetName val="Subsidies"/>
      <sheetName val="налоги"/>
      <sheetName val="прибыль"/>
      <sheetName val="прибыль (2)"/>
      <sheetName val="тех.пар. ээ"/>
      <sheetName val="тех.пар.проч"/>
      <sheetName val="янв"/>
    </sheetNames>
    <sheetDataSet>
      <sheetData sheetId="0" refreshError="1">
        <row r="13">
          <cell r="C13" t="str">
            <v>2002 г.</v>
          </cell>
        </row>
      </sheetData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РС"/>
      <sheetName val="СЭС"/>
      <sheetName val="ПИУ СУРБ КРС"/>
      <sheetName val="УРС"/>
      <sheetName val="ПИУ СУРБ БУР"/>
      <sheetName val="СНПС"/>
      <sheetName val="ТО"/>
      <sheetName val="БогУТТ"/>
      <sheetName val="СамУТТ"/>
      <sheetName val="БУТТ"/>
      <sheetName val="ПУТТ"/>
      <sheetName val="СУТТ"/>
      <sheetName val="НУТТ"/>
      <sheetName val="транспорт"/>
      <sheetName val="свод"/>
      <sheetName val="REZUTT 01.05"/>
      <sheetName val="Control"/>
      <sheetName val="Destination"/>
      <sheetName val="Вспом-2 кв."/>
      <sheetName val="Матер.изар.пл."/>
      <sheetName val="Электроэнергия"/>
      <sheetName val="sapactivexlhiddensheet"/>
      <sheetName val="Неделя"/>
      <sheetName val="Controls"/>
      <sheetName val="Проект"/>
      <sheetName val="П"/>
      <sheetName val="Лист2"/>
      <sheetName val="Лист1"/>
      <sheetName val="Баланс (Ф1)"/>
      <sheetName val="Насосы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стр"/>
      <sheetName val="Настр"/>
      <sheetName val="Сверка"/>
      <sheetName val="31"/>
      <sheetName val="311"/>
      <sheetName val="321"/>
      <sheetName val="322"/>
      <sheetName val="323"/>
      <sheetName val="324"/>
      <sheetName val="325"/>
      <sheetName val="33"/>
      <sheetName val="331"/>
      <sheetName val="332"/>
      <sheetName val="333"/>
      <sheetName val="34"/>
      <sheetName val="35"/>
      <sheetName val="361"/>
      <sheetName val="362"/>
      <sheetName val="363"/>
      <sheetName val="371"/>
      <sheetName val="372"/>
      <sheetName val="373"/>
      <sheetName val="38"/>
      <sheetName val="39"/>
      <sheetName val="32"/>
      <sheetName val="21"/>
      <sheetName val="Доходы"/>
      <sheetName val="Затр-ты янв"/>
      <sheetName val="Гл.книга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>
        <row r="6">
          <cell r="E6">
            <v>1</v>
          </cell>
          <cell r="G6">
            <v>2</v>
          </cell>
          <cell r="I6">
            <v>3</v>
          </cell>
          <cell r="K6">
            <v>4</v>
          </cell>
          <cell r="M6">
            <v>5</v>
          </cell>
          <cell r="O6">
            <v>6</v>
          </cell>
        </row>
        <row r="7">
          <cell r="E7">
            <v>2</v>
          </cell>
          <cell r="G7">
            <v>2</v>
          </cell>
          <cell r="I7">
            <v>2</v>
          </cell>
          <cell r="K7">
            <v>2</v>
          </cell>
          <cell r="M7">
            <v>2</v>
          </cell>
          <cell r="O7">
            <v>2</v>
          </cell>
        </row>
        <row r="8">
          <cell r="E8">
            <v>3</v>
          </cell>
          <cell r="G8">
            <v>3</v>
          </cell>
          <cell r="I8">
            <v>3</v>
          </cell>
          <cell r="K8">
            <v>3</v>
          </cell>
          <cell r="M8">
            <v>3</v>
          </cell>
          <cell r="O8">
            <v>3</v>
          </cell>
        </row>
        <row r="9">
          <cell r="E9">
            <v>4</v>
          </cell>
          <cell r="G9">
            <v>4</v>
          </cell>
          <cell r="I9">
            <v>4</v>
          </cell>
          <cell r="K9">
            <v>4</v>
          </cell>
          <cell r="M9">
            <v>4</v>
          </cell>
          <cell r="O9">
            <v>4</v>
          </cell>
        </row>
        <row r="10">
          <cell r="E10">
            <v>1</v>
          </cell>
          <cell r="F10">
            <v>1</v>
          </cell>
          <cell r="G10">
            <v>1</v>
          </cell>
          <cell r="H10">
            <v>1</v>
          </cell>
          <cell r="I10">
            <v>1</v>
          </cell>
          <cell r="J10">
            <v>1</v>
          </cell>
          <cell r="K10">
            <v>1</v>
          </cell>
          <cell r="L10">
            <v>1</v>
          </cell>
          <cell r="M10">
            <v>1</v>
          </cell>
          <cell r="N10">
            <v>1</v>
          </cell>
          <cell r="O10">
            <v>1</v>
          </cell>
        </row>
      </sheetData>
      <sheetData sheetId="28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сх данные "/>
      <sheetName val="ОПУ отчет"/>
      <sheetName val="ОДДС отчет"/>
      <sheetName val="э-э отчет"/>
      <sheetName val="ОПУ раб"/>
      <sheetName val="ОПУ виды деят"/>
      <sheetName val="ОДДС раб"/>
      <sheetName val="Налоги"/>
      <sheetName val="э-э раб"/>
      <sheetName val="мощность"/>
      <sheetName val="э-э ЮНГ без стр"/>
      <sheetName val="э-э ЮНГ полн"/>
      <sheetName val="ээ СНГ"/>
      <sheetName val="тарифы ТЭН"/>
      <sheetName val="ээ ТН 2002"/>
      <sheetName val="УП ЮНГ"/>
      <sheetName val="УП ТН"/>
      <sheetName val="Затраты"/>
      <sheetName val="пр-з тарифов"/>
      <sheetName val="Лист2"/>
      <sheetName val="Лист3"/>
    </sheetNames>
    <sheetDataSet>
      <sheetData sheetId="0" refreshError="1">
        <row r="9">
          <cell r="D9">
            <v>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ttings"/>
      <sheetName val="Прилож№2(ОПУ)"/>
      <sheetName val="Прилож№2(ОДДС)"/>
      <sheetName val="Затраты 2002-03"/>
      <sheetName val="Прилож№2(Затраты)"/>
      <sheetName val="Прилож№2(Налоги)"/>
      <sheetName val="Прилож№2(э-э)"/>
      <sheetName val="С реактивкой"/>
    </sheetNames>
    <sheetDataSet>
      <sheetData sheetId="0" refreshError="1">
        <row r="18">
          <cell r="C18" t="str">
            <v>Рус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кратк.анализ"/>
      <sheetName val="рост дохода"/>
      <sheetName val="ПиУсвод"/>
      <sheetName val="РП"/>
      <sheetName val="ЭПУ"/>
      <sheetName val="НПР"/>
      <sheetName val="ПРС"/>
      <sheetName val="Транспорт"/>
      <sheetName val="Строительство"/>
      <sheetName val="ТЭП сокращ"/>
      <sheetName val="уровни зависимости"/>
      <sheetName val="анализ усл-пост."/>
      <sheetName val="Остановки"/>
      <sheetName val="СУТТ"/>
      <sheetName val="ФОТ"/>
      <sheetName val="ПиУ проект 2003 СВОД-6 декабря "/>
      <sheetName val="04b"/>
      <sheetName val="indicative ref margin"/>
      <sheetName val="Параметры"/>
      <sheetName val="sapactivexlhiddensheet"/>
      <sheetName val="SolE294"/>
      <sheetName val="Лист3"/>
      <sheetName val="Насосы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стр"/>
      <sheetName val="324"/>
      <sheetName val="331"/>
      <sheetName val="362"/>
      <sheetName val="372"/>
      <sheetName val="333"/>
      <sheetName val="323"/>
      <sheetName val="Н-1"/>
      <sheetName val="Реестр Платежей"/>
      <sheetName val="тех.пар. ээ"/>
      <sheetName val="тех.пар.проч"/>
    </sheetNames>
    <sheetDataSet>
      <sheetData sheetId="0" refreshError="1">
        <row r="12">
          <cell r="C12" t="str">
            <v>2003 г.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НГДУ"/>
      <sheetName val="ВНГДУ"/>
      <sheetName val="ЛНГДУ"/>
      <sheetName val="Расчет темпер.графика -Федецкий"/>
    </sheetNames>
    <sheetDataSet>
      <sheetData sheetId="0"/>
      <sheetData sheetId="1"/>
      <sheetData sheetId="2"/>
      <sheetData sheetId="3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втотранспорт"/>
      <sheetName val="0,4кВ"/>
      <sheetName val="Материалы"/>
      <sheetName val="Сводная"/>
      <sheetName val="ПРЦЭО-Приразломное"/>
      <sheetName val="ПРЦЭО -Приобка"/>
      <sheetName val="ПРЦЭО-Правдинка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втотранспорт"/>
      <sheetName val="0,4кВ"/>
      <sheetName val="Материалы"/>
      <sheetName val="Сводная"/>
      <sheetName val="ПРЦЭО-Приразломное"/>
      <sheetName val="ПРЦЭО -Приобка"/>
      <sheetName val="ПРЦЭО-Правдинка"/>
      <sheetName val="Лист13"/>
      <sheetName val="sapactivexlhiddensheet"/>
      <sheetName val="Исполнение _освоение по закупк_"/>
      <sheetName val="Исполнение для Ускова"/>
      <sheetName val="Выборка по отсыпкам"/>
      <sheetName val="ИП _отсыпки_"/>
      <sheetName val="ИП _отсыпки_ФОТ_диз_т_"/>
      <sheetName val="ИП _отсыпки_ _выборка_"/>
      <sheetName val="Исполнение по оборуд_"/>
      <sheetName val="Исполнение по оборуд_ _2_"/>
      <sheetName val="Исполнение сжато"/>
      <sheetName val="Форма для бурения"/>
      <sheetName val="Форма для КС"/>
      <sheetName val="Форма для ГР"/>
      <sheetName val="Корректировка"/>
      <sheetName val="анализ 2003_2004исполнение МТО"/>
      <sheetName val="Настр"/>
      <sheetName val="эл ст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стр"/>
      <sheetName val="Настр"/>
      <sheetName val="Сверка"/>
      <sheetName val="31"/>
      <sheetName val="311"/>
      <sheetName val="321"/>
      <sheetName val="322"/>
      <sheetName val="323"/>
      <sheetName val="324"/>
      <sheetName val="325"/>
      <sheetName val="33"/>
      <sheetName val="331"/>
      <sheetName val="332"/>
      <sheetName val="333"/>
      <sheetName val="34"/>
      <sheetName val="35"/>
      <sheetName val="361"/>
      <sheetName val="362"/>
      <sheetName val="363"/>
      <sheetName val="371"/>
      <sheetName val="372"/>
      <sheetName val="373"/>
      <sheetName val="38"/>
      <sheetName val="39"/>
      <sheetName val="32"/>
      <sheetName val="Module2"/>
      <sheetName val="Module4"/>
      <sheetName val="Module3"/>
      <sheetName val="цеховые"/>
      <sheetName val="Материалы"/>
    </sheetNames>
    <sheetDataSet>
      <sheetData sheetId="0" refreshError="1"/>
      <sheetData sheetId="1" refreshError="1">
        <row r="11">
          <cell r="C11" t="str">
            <v>Март 2003</v>
          </cell>
        </row>
        <row r="14">
          <cell r="C14" t="str">
            <v>тысячи Российских рублей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стр"/>
      <sheetName val="324"/>
      <sheetName val="АУП"/>
      <sheetName val="331"/>
      <sheetName val="131"/>
      <sheetName val="Расч числ"/>
      <sheetName val="Числ по мес"/>
      <sheetName val="Расчет ФОТ"/>
      <sheetName val="НДС"/>
      <sheetName val="НП"/>
      <sheetName val="тех.пар. ээ"/>
      <sheetName val="тех.пар.проч"/>
      <sheetName val="sapactivexlhiddensheet"/>
      <sheetName val="Лист2"/>
    </sheetNames>
    <sheetDataSet>
      <sheetData sheetId="0" refreshError="1">
        <row r="9">
          <cell r="C9" t="str">
            <v>ООО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НГДУ"/>
      <sheetName val="ВНГДУ"/>
      <sheetName val="ЛНГДУ"/>
      <sheetName val="Настр"/>
      <sheetName val="sapactivexlhiddenshee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стр"/>
      <sheetName val="План счетов"/>
      <sheetName val="1"/>
      <sheetName val="1 (2)"/>
      <sheetName val="2"/>
      <sheetName val="бюджет план"/>
      <sheetName val="3"/>
      <sheetName val="4"/>
      <sheetName val="5"/>
      <sheetName val="тех.пар. ээ"/>
      <sheetName val="тех.пар.проч"/>
      <sheetName val="Расч числ"/>
      <sheetName val="Расчет ФОТ"/>
      <sheetName val="Числ по мес"/>
      <sheetName val="план по труду"/>
      <sheetName val="смета из прибыли"/>
      <sheetName val="2 бюджет план"/>
      <sheetName val="АУП"/>
      <sheetName val="эл.энергия"/>
      <sheetName val="транспорт"/>
      <sheetName val="ТО"/>
      <sheetName val="связь"/>
      <sheetName val="авиатранспорт"/>
      <sheetName val="6"/>
      <sheetName val="7"/>
      <sheetName val="2 бюджет факт"/>
      <sheetName val="8"/>
      <sheetName val="9"/>
      <sheetName val="10"/>
      <sheetName val="11"/>
      <sheetName val="12"/>
      <sheetName val="13"/>
      <sheetName val="Прочие"/>
      <sheetName val="Subsidies"/>
      <sheetName val="налоги"/>
      <sheetName val="ИД"/>
      <sheetName val="УП _2004"/>
      <sheetName val="sapactivexlhiddensheet"/>
      <sheetName val="Заголовок"/>
      <sheetName val="БИ-2-18-П"/>
      <sheetName val="БИ-2-19-П"/>
      <sheetName val="БИ-2-7-П"/>
      <sheetName val="БИ-2-9-П"/>
      <sheetName val="БИ-2-14-П"/>
      <sheetName val="БИ-2-16-П"/>
    </sheetNames>
    <sheetDataSet>
      <sheetData sheetId="0" refreshError="1">
        <row r="8">
          <cell r="C8" t="str">
            <v>Энергонефть</v>
          </cell>
        </row>
        <row r="9">
          <cell r="C9" t="str">
            <v>ООО</v>
          </cell>
        </row>
        <row r="12">
          <cell r="C12" t="str">
            <v>2003 г.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ГАЗ_камаз"/>
      <sheetName val="А.союз  май"/>
      <sheetName val="УТТ-2 май (2)"/>
      <sheetName val="ВУТТ май"/>
      <sheetName val="УТТ - 2июнь"/>
      <sheetName val="А.союз_июнь"/>
      <sheetName val="ВУТТмарт_апр"/>
      <sheetName val="частники"/>
      <sheetName val="частники_июнь"/>
      <sheetName val="ВУТТ_июнь"/>
      <sheetName val="Полеты июнь"/>
      <sheetName val="Полеты июль"/>
      <sheetName val="ЛУТТ май"/>
      <sheetName val="ЛУТТиюнь"/>
      <sheetName val=" по_цехамЛНГДУиюнь"/>
      <sheetName val="total"/>
      <sheetName val="Комплектация"/>
      <sheetName val="трубы"/>
      <sheetName val="СМР"/>
      <sheetName val="дороги"/>
      <sheetName val="РБП"/>
      <sheetName val="БФ-2-13-П"/>
      <sheetName val="Расчет Рзаб и Кпр"/>
      <sheetName val="Настр"/>
      <sheetName val="ИД"/>
      <sheetName val="скв"/>
      <sheetName val="11 Прочие - АРМ "/>
    </sheetNames>
    <sheetDataSet>
      <sheetData sheetId="0" refreshError="1">
        <row r="7">
          <cell r="L7">
            <v>30</v>
          </cell>
          <cell r="N7">
            <v>30</v>
          </cell>
        </row>
        <row r="8">
          <cell r="L8">
            <v>10</v>
          </cell>
          <cell r="N8">
            <v>4</v>
          </cell>
        </row>
        <row r="9">
          <cell r="L9">
            <v>0.16666666666666666</v>
          </cell>
          <cell r="N9">
            <v>6.6666666666666666E-2</v>
          </cell>
        </row>
        <row r="10">
          <cell r="L10">
            <v>0.18333333333333332</v>
          </cell>
          <cell r="N10">
            <v>8.3333333333333329E-2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стр"/>
      <sheetName val="План счетов"/>
      <sheetName val="1"/>
      <sheetName val="2"/>
      <sheetName val="3"/>
      <sheetName val="Расч числ"/>
      <sheetName val="Числ по мес"/>
      <sheetName val="Расчет ФОТ"/>
      <sheetName val="4"/>
      <sheetName val="5"/>
      <sheetName val="АУП"/>
      <sheetName val="эл.энергия"/>
      <sheetName val="транспорт"/>
      <sheetName val="ТО"/>
      <sheetName val="связь"/>
      <sheetName val="авиатранспорт"/>
      <sheetName val="Прочие"/>
      <sheetName val="Subsidies"/>
      <sheetName val="налоги"/>
      <sheetName val="прибыль"/>
      <sheetName val="тех.пар. ээ"/>
      <sheetName val="тех.пар.проч"/>
      <sheetName val="исходные данные"/>
      <sheetName val="расчетные таблицы"/>
      <sheetName val="sapactivexlhiddensheet"/>
      <sheetName val="ГАЗ_камаз"/>
    </sheetNames>
    <sheetDataSet>
      <sheetData sheetId="0" refreshError="1">
        <row r="18">
          <cell r="C18" t="str">
            <v>Рус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бщая"/>
      <sheetName val="ПРЦЭиЭ с коэф"/>
      <sheetName val="ПВС с Коэф"/>
      <sheetName val="Общая  без коэф"/>
      <sheetName val="ПРЦЭиЭ без коэф"/>
      <sheetName val="ПВС без коэф"/>
      <sheetName val="Настр"/>
      <sheetName val="исходные данные"/>
      <sheetName val="расчетные таблицы"/>
      <sheetName val="sapactivexlhiddensheet"/>
    </sheetNames>
    <sheetDataSet>
      <sheetData sheetId="0" refreshError="1"/>
      <sheetData sheetId="1" refreshError="1"/>
      <sheetData sheetId="2" refreshError="1">
        <row r="31">
          <cell r="T31">
            <v>1.18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стр"/>
      <sheetName val="План счетов"/>
      <sheetName val="Лист1"/>
      <sheetName val="6"/>
      <sheetName val="7"/>
      <sheetName val="8"/>
      <sheetName val="9"/>
      <sheetName val="10"/>
      <sheetName val="11"/>
      <sheetName val="12"/>
      <sheetName val="13"/>
      <sheetName val="тех.пар. ээ"/>
      <sheetName val="тех.пар.проч"/>
    </sheetNames>
    <sheetDataSet>
      <sheetData sheetId="0" refreshError="1">
        <row r="18">
          <cell r="C18" t="str">
            <v>Рус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РС"/>
      <sheetName val="СЭС"/>
      <sheetName val="ПИУ СУРБ КРС"/>
      <sheetName val="УРС"/>
      <sheetName val="ПИУ СУРБ БУР"/>
      <sheetName val="СНПС"/>
      <sheetName val="ТО"/>
      <sheetName val="БогУТТ"/>
      <sheetName val="СамУТТ"/>
      <sheetName val="БУТТ"/>
      <sheetName val="ПУТТ"/>
      <sheetName val="СУТТ"/>
      <sheetName val="НУТТ"/>
      <sheetName val="транспорт"/>
      <sheetName val="свод"/>
      <sheetName val="Прил 7.1 Спецодежда."/>
      <sheetName val="sapactivexlhiddensheet"/>
      <sheetName val="Макрос1"/>
      <sheetName val="мат и зч"/>
      <sheetName val="дебиторы"/>
      <sheetName val="ПиУсвод"/>
      <sheetName val="Исходные"/>
      <sheetName val="контраг"/>
      <sheetName val="Параметры"/>
      <sheetName val="Настр"/>
      <sheetName val="СНГ"/>
      <sheetName val="ФОТ"/>
      <sheetName val="SolE294"/>
      <sheetName val="Destination"/>
      <sheetName val="1,3 новая"/>
      <sheetName val="EKDEB90"/>
      <sheetName val="Курсы$"/>
      <sheetName val="F1002"/>
      <sheetName val="Курс $"/>
      <sheetName val="К"/>
      <sheetName val="мсн"/>
      <sheetName val="ВВ"/>
      <sheetName val="ВНГДУ_П"/>
      <sheetName val="ВНГДУ"/>
      <sheetName val="ВП"/>
      <sheetName val="Гер"/>
      <sheetName val="Гр"/>
      <sheetName val="Двур"/>
      <sheetName val="ДЛМ"/>
      <sheetName val="ЗКат"/>
      <sheetName val="Трайгор"/>
      <sheetName val="ЗОст"/>
      <sheetName val="ЗП"/>
      <sheetName val="ИТал"/>
      <sheetName val="Кат"/>
      <sheetName val="Кол"/>
      <sheetName val="Крап"/>
      <sheetName val="НПерв"/>
      <sheetName val="ЛНГДУ"/>
      <sheetName val="Лом"/>
      <sheetName val="Луг"/>
      <sheetName val="ЛЯх"/>
      <sheetName val="Мл"/>
      <sheetName val="НВ"/>
      <sheetName val="Озер"/>
      <sheetName val="Олен"/>
      <sheetName val="Онт"/>
      <sheetName val="Перв"/>
      <sheetName val="ПЕТРОЛЕУМ"/>
      <sheetName val="ВАХСКАЯ"/>
      <sheetName val="ПОЛУД"/>
      <sheetName val="Пр"/>
      <sheetName val="СВ"/>
      <sheetName val="Сев"/>
      <sheetName val="СНГДУ"/>
      <sheetName val="Сов"/>
      <sheetName val="Сов_ц1"/>
      <sheetName val="СОлен"/>
      <sheetName val="Стр"/>
      <sheetName val="Тамб"/>
      <sheetName val="ОАО"/>
      <sheetName val="ЦВ"/>
      <sheetName val="Чк"/>
      <sheetName val="ЮЧер"/>
      <sheetName val="Справочники"/>
      <sheetName val="НОРМЫ"/>
      <sheetName val=" свод "/>
      <sheetName val="Исполнение"/>
      <sheetName val="Cash_Rez"/>
      <sheetName val="прил № 3 (2)"/>
      <sheetName val="ПИУ_СУРБ_КРС"/>
      <sheetName val="ПИУ_СУРБ_БУР"/>
      <sheetName val="прил_№_3_(2)"/>
      <sheetName val="СП"/>
      <sheetName val="ФОРМА для заполнения"/>
      <sheetName val="ИД1"/>
      <sheetName val="ОКДП"/>
      <sheetName val="свод ПИУ"/>
      <sheetName val="исходные данные"/>
      <sheetName val="расчетные таблицы"/>
      <sheetName val="Справочник"/>
      <sheetName val="пятилетка"/>
      <sheetName val="мониторинг"/>
      <sheetName val="Лист3"/>
      <sheetName val="ТС 1"/>
      <sheetName val="REZUTT 01.05"/>
      <sheetName val="Control"/>
      <sheetName val="Вспом-2 кв."/>
      <sheetName val="Матер.изар.пл."/>
      <sheetName val="Электроэнергия"/>
      <sheetName val="Лист2"/>
      <sheetName val="Лист1"/>
      <sheetName val="Насосы"/>
      <sheetName val="УП _2004"/>
      <sheetName val="INFO"/>
      <sheetName val="Расчёт"/>
      <sheetName val="Мехфонд"/>
      <sheetName val="гар№"/>
      <sheetName val="ЭММ"/>
      <sheetName val="data"/>
      <sheetName val="Местонахожд"/>
      <sheetName val="М_Ю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стр"/>
      <sheetName val="Настр"/>
      <sheetName val="Сверка"/>
      <sheetName val="31"/>
      <sheetName val="311"/>
      <sheetName val="321"/>
      <sheetName val="322"/>
      <sheetName val="323"/>
      <sheetName val="324"/>
      <sheetName val="325"/>
      <sheetName val="33"/>
      <sheetName val="331"/>
      <sheetName val="332"/>
      <sheetName val="333"/>
      <sheetName val="34"/>
      <sheetName val="35"/>
      <sheetName val="361"/>
      <sheetName val="362"/>
      <sheetName val="363"/>
      <sheetName val="371"/>
      <sheetName val="372"/>
      <sheetName val="373"/>
      <sheetName val="38"/>
      <sheetName val="39"/>
      <sheetName val="32"/>
      <sheetName val="Module2"/>
      <sheetName val="Module4"/>
      <sheetName val="Module3"/>
      <sheetName val="СУТТ"/>
      <sheetName val="мат и зч"/>
      <sheetName val="дебиторы"/>
      <sheetName val="sapactivexlhiddensheet"/>
      <sheetName val="Исходные"/>
    </sheetNames>
    <sheetDataSet>
      <sheetData sheetId="0" refreshError="1"/>
      <sheetData sheetId="1" refreshError="1">
        <row r="8">
          <cell r="C8" t="str">
            <v>Энергонефть</v>
          </cell>
        </row>
        <row r="18">
          <cell r="C18" t="str">
            <v>Рус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бщая"/>
      <sheetName val="ПРЦЭиЭ с коэф"/>
      <sheetName val="ПВС с Коэф"/>
      <sheetName val="Общая  без коэф"/>
      <sheetName val="ПРЦЭиЭ без коэф"/>
      <sheetName val="ПВС без коэф"/>
      <sheetName val="стат.пар"/>
      <sheetName val="Параметры"/>
      <sheetName val="Настр"/>
      <sheetName val="СУТТ"/>
      <sheetName val="ОКЕИ"/>
      <sheetName val="ПричинаЕП"/>
      <sheetName val="Data"/>
      <sheetName val="Ачинский НПЗ"/>
      <sheetName val="Лист1"/>
      <sheetName val="Обложка"/>
      <sheetName val="КС-3"/>
      <sheetName val="мат и зч"/>
      <sheetName val="331"/>
    </sheetNames>
    <sheetDataSet>
      <sheetData sheetId="0" refreshError="1"/>
      <sheetData sheetId="1" refreshError="1"/>
      <sheetData sheetId="2" refreshError="1">
        <row r="31">
          <cell r="T31">
            <v>1.18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сх.данные"/>
      <sheetName val=" ГТЭС"/>
      <sheetName val="ПС 110 "/>
      <sheetName val="Интеграл"/>
      <sheetName val="ТЭСК"/>
      <sheetName val="ТЭК"/>
      <sheetName val="вед_потреблений"/>
      <sheetName val="вед_потр. Прием пр."/>
      <sheetName val="Потреб по ПС "/>
      <sheetName val="Акт РН-Э"/>
      <sheetName val="Акт_ТРК"/>
      <sheetName val="вед_нач."/>
      <sheetName val="ф.46 передача ТЭСК"/>
      <sheetName val="свод_реализации"/>
      <sheetName val="баланс ТРК  нов"/>
      <sheetName val="Ведомости "/>
      <sheetName val="прилож-е к акту ТН"/>
    </sheetNames>
    <sheetDataSet>
      <sheetData sheetId="0" refreshError="1"/>
      <sheetData sheetId="1">
        <row r="42">
          <cell r="I42">
            <v>423</v>
          </cell>
        </row>
      </sheetData>
      <sheetData sheetId="2" refreshError="1"/>
      <sheetData sheetId="3" refreshError="1"/>
      <sheetData sheetId="4" refreshError="1"/>
      <sheetData sheetId="5" refreshError="1"/>
      <sheetData sheetId="6">
        <row r="9">
          <cell r="AY9" t="str">
            <v>сав</v>
          </cell>
        </row>
        <row r="10">
          <cell r="AY10" t="str">
            <v>с-с</v>
          </cell>
        </row>
        <row r="11">
          <cell r="AY11" t="str">
            <v>рас</v>
          </cell>
        </row>
        <row r="12">
          <cell r="AY12" t="str">
            <v>мал</v>
          </cell>
        </row>
        <row r="13">
          <cell r="AY13" t="str">
            <v>вах</v>
          </cell>
        </row>
        <row r="14">
          <cell r="AY14" t="str">
            <v>гр</v>
          </cell>
        </row>
        <row r="15">
          <cell r="AY15" t="str">
            <v>з-м</v>
          </cell>
        </row>
        <row r="16">
          <cell r="AY16" t="str">
            <v>игол</v>
          </cell>
        </row>
        <row r="17">
          <cell r="AY17" t="str">
            <v>кат</v>
          </cell>
        </row>
        <row r="18">
          <cell r="AY18" t="str">
            <v>крап</v>
          </cell>
        </row>
        <row r="19">
          <cell r="AY19" t="str">
            <v>лом</v>
          </cell>
        </row>
        <row r="20">
          <cell r="AY20" t="str">
            <v>перв</v>
          </cell>
        </row>
        <row r="21">
          <cell r="AY21" t="str">
            <v>ост</v>
          </cell>
        </row>
        <row r="22">
          <cell r="AY22" t="str">
            <v>луг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стр"/>
      <sheetName val="324"/>
      <sheetName val="АУП"/>
      <sheetName val="331"/>
      <sheetName val="131"/>
      <sheetName val="Расч числ"/>
      <sheetName val="Числ по мес"/>
      <sheetName val="Расчет ФОТ"/>
      <sheetName val="НДС"/>
      <sheetName val="НП"/>
      <sheetName val="тех.пар. ээ"/>
      <sheetName val="тех.пар.проч"/>
      <sheetName val="Заголовок"/>
      <sheetName val="ПВС с Коэф"/>
      <sheetName val="Хаттон 90.90 Femco"/>
      <sheetName val="Параметры"/>
    </sheetNames>
    <sheetDataSet>
      <sheetData sheetId="0" refreshError="1">
        <row r="9">
          <cell r="C9" t="str">
            <v>ООО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стр"/>
      <sheetName val="План счетов"/>
      <sheetName val="1"/>
      <sheetName val="2"/>
      <sheetName val="3"/>
      <sheetName val="Расч числ"/>
      <sheetName val="Числ по мес"/>
      <sheetName val="Расчет ФОТ"/>
      <sheetName val="4"/>
      <sheetName val="5"/>
      <sheetName val="АУП"/>
      <sheetName val="эл.энергия"/>
      <sheetName val="транспорт"/>
      <sheetName val="ТО"/>
      <sheetName val="связь"/>
      <sheetName val="авиатранспорт"/>
      <sheetName val="Прочие"/>
      <sheetName val="Subsidies"/>
      <sheetName val="налоги"/>
      <sheetName val="прибыль"/>
      <sheetName val="прибыль (2)"/>
      <sheetName val="тех.пар. ээ"/>
      <sheetName val="тех.пар.проч"/>
      <sheetName val="Накопительная внереал.расх "/>
      <sheetName val="Факт внереал.расх"/>
      <sheetName val="Факт операц.расх"/>
      <sheetName val="Сводная из прибыли"/>
      <sheetName val="ИТОГО"/>
      <sheetName val="бр хоз"/>
      <sheetName val="Destination"/>
      <sheetName val="ставка "/>
      <sheetName val="Хаттон 90.90 Femco"/>
      <sheetName val="Исходные"/>
    </sheetNames>
    <sheetDataSet>
      <sheetData sheetId="0" refreshError="1">
        <row r="8">
          <cell r="C8" t="str">
            <v>Энергонефть</v>
          </cell>
        </row>
        <row r="10">
          <cell r="C10" t="str">
            <v>Томск (Стрежевой)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ГАЗ_камаз"/>
      <sheetName val="А.союз  май"/>
      <sheetName val="УТТ-2 май (2)"/>
      <sheetName val="ВУТТ май"/>
      <sheetName val="УТТ - 2июнь"/>
      <sheetName val="А.союз_июнь"/>
      <sheetName val="ВУТТмарт_апр"/>
      <sheetName val="частники"/>
      <sheetName val="частники_июнь"/>
      <sheetName val="ВУТТ_июнь"/>
      <sheetName val="Полеты июнь"/>
      <sheetName val="Полеты июль"/>
      <sheetName val="ЛУТТ май"/>
      <sheetName val="ЛУТТиюнь"/>
      <sheetName val=" по_цехамЛНГДУиюнь"/>
      <sheetName val="Нагрузки АОР Керамик"/>
      <sheetName val="sapactivexlhiddensheet"/>
      <sheetName val="АЧ"/>
      <sheetName val="Настр"/>
      <sheetName val="План счетов"/>
      <sheetName val="ИТОГО"/>
    </sheetNames>
    <sheetDataSet>
      <sheetData sheetId="0" refreshError="1">
        <row r="9">
          <cell r="L9">
            <v>0.16666666666666666</v>
          </cell>
          <cell r="N9">
            <v>6.6666666666666666E-2</v>
          </cell>
        </row>
        <row r="10">
          <cell r="N10">
            <v>8.3333333333333329E-2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УТТ - 2"/>
      <sheetName val="транспорт"/>
      <sheetName val="ГОД-ПЛАН"/>
      <sheetName val="МАРТ"/>
      <sheetName val="нормо_комплект"/>
      <sheetName val="Лист2"/>
      <sheetName val="АПРЕЛЬ"/>
      <sheetName val="МАЙ"/>
      <sheetName val="ИЮНЬ"/>
      <sheetName val="накопительная"/>
      <sheetName val="ЛУТТ май"/>
      <sheetName val="А.союз  май"/>
      <sheetName val="УТТ-2 май (2)"/>
      <sheetName val="ВУТТ май"/>
      <sheetName val="А.союз_июнь"/>
      <sheetName val="ЛУТТиюнь"/>
      <sheetName val="ВУТТиюнь"/>
      <sheetName val="Васюган.УТТ"/>
      <sheetName val="УТТ - 2 (2)"/>
      <sheetName val="ГАЗ_камаз"/>
      <sheetName val="нормо_комплект (2)"/>
      <sheetName val="Нагрузки АОР Керамик"/>
      <sheetName val="sapactivexlhiddensheet"/>
      <sheetName val="БФ-2-5-П"/>
      <sheetName val="АЧ"/>
      <sheetName val="Ачинский НПЗ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>
        <row r="7">
          <cell r="L7">
            <v>30</v>
          </cell>
        </row>
        <row r="9">
          <cell r="L9">
            <v>0.16666666666666666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 по труду"/>
      <sheetName val="смета из прибыли"/>
      <sheetName val="Настр"/>
      <sheetName val="План счетов"/>
      <sheetName val="1"/>
      <sheetName val="2 бюджет план"/>
      <sheetName val="3"/>
      <sheetName val="Расч числ"/>
      <sheetName val="Числ по мес"/>
      <sheetName val="Расчет ФОТ"/>
      <sheetName val="4"/>
      <sheetName val="5"/>
      <sheetName val="АУП"/>
      <sheetName val="эл.энергия"/>
      <sheetName val="транспорт"/>
      <sheetName val="ТО"/>
      <sheetName val="связь"/>
      <sheetName val="авиатранспорт"/>
      <sheetName val="Прочие"/>
      <sheetName val="Subsidies"/>
      <sheetName val="налоги"/>
      <sheetName val="тех.пар. ээ"/>
      <sheetName val="тех.пар.проч"/>
      <sheetName val="ГАЗ_камаз"/>
      <sheetName val="sapactivexlhiddensheet"/>
      <sheetName val="НП-2-12-П"/>
      <sheetName val="БФ-2-5-П"/>
      <sheetName val="БДДС-1-5-П"/>
    </sheetNames>
    <sheetDataSet>
      <sheetData sheetId="0" refreshError="1"/>
      <sheetData sheetId="1" refreshError="1"/>
      <sheetData sheetId="2" refreshError="1">
        <row r="14">
          <cell r="C14" t="str">
            <v>(тыс. руб.)</v>
          </cell>
        </row>
        <row r="18">
          <cell r="C18" t="str">
            <v>Рус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стр"/>
      <sheetName val="Настр"/>
      <sheetName val="Сверка"/>
      <sheetName val="31"/>
      <sheetName val="311"/>
      <sheetName val="321"/>
      <sheetName val="322"/>
      <sheetName val="323"/>
      <sheetName val="324"/>
      <sheetName val="325"/>
      <sheetName val="33"/>
      <sheetName val="331"/>
      <sheetName val="332"/>
      <sheetName val="333"/>
      <sheetName val="34"/>
      <sheetName val="35"/>
      <sheetName val="361"/>
      <sheetName val="362"/>
      <sheetName val="363"/>
      <sheetName val="371"/>
      <sheetName val="372"/>
      <sheetName val="373"/>
      <sheetName val="38"/>
      <sheetName val="39"/>
      <sheetName val="32"/>
      <sheetName val="Отчетность v 1.0"/>
      <sheetName val="Анкета "/>
      <sheetName val="sapactivexlhiddensheet"/>
      <sheetName val="НП-2-12-П"/>
      <sheetName val="Итог"/>
    </sheetNames>
    <sheetDataSet>
      <sheetData sheetId="0" refreshError="1"/>
      <sheetData sheetId="1" refreshError="1">
        <row r="8">
          <cell r="C8" t="str">
            <v>АБВ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очитай!"/>
      <sheetName val="ЛЭП и ввод"/>
      <sheetName val="ПС"/>
      <sheetName val="ПС и ввод"/>
      <sheetName val="Настр"/>
      <sheetName val="фОРМА для  условок-ПБЭО"/>
      <sheetName val="sapactivexlhiddensheet"/>
      <sheetName val="расчет тарифов"/>
      <sheetName val="план 2000"/>
    </sheetNames>
    <sheetDataSet>
      <sheetData sheetId="0" refreshError="1"/>
      <sheetData sheetId="1" refreshError="1"/>
      <sheetData sheetId="2" refreshError="1">
        <row r="5">
          <cell r="E5" t="str">
            <v>Количество единиц  измерения по ……..БЭО</v>
          </cell>
        </row>
        <row r="6">
          <cell r="E6" t="str">
            <v>РЭС-1</v>
          </cell>
          <cell r="F6" t="str">
            <v>РЭС-2</v>
          </cell>
          <cell r="G6" t="str">
            <v>РЭС-3</v>
          </cell>
          <cell r="H6" t="str">
            <v>РЭС-4</v>
          </cell>
          <cell r="I6" t="str">
            <v>РЭС-5,(НГДУ"ПН")</v>
          </cell>
          <cell r="J6" t="str">
            <v>РЭС-5,(ДОМНГ)</v>
          </cell>
          <cell r="K6" t="str">
            <v>ВСЕГО:</v>
          </cell>
        </row>
        <row r="9">
          <cell r="K9">
            <v>0</v>
          </cell>
        </row>
        <row r="10">
          <cell r="K10">
            <v>0</v>
          </cell>
        </row>
        <row r="11">
          <cell r="E11">
            <v>18</v>
          </cell>
          <cell r="F11">
            <v>1</v>
          </cell>
          <cell r="G11">
            <v>8</v>
          </cell>
          <cell r="H11">
            <v>11</v>
          </cell>
          <cell r="I11">
            <v>3</v>
          </cell>
          <cell r="J11">
            <v>1</v>
          </cell>
          <cell r="K11">
            <v>42</v>
          </cell>
        </row>
        <row r="12">
          <cell r="K12">
            <v>0</v>
          </cell>
        </row>
        <row r="13">
          <cell r="K13">
            <v>0</v>
          </cell>
        </row>
        <row r="14">
          <cell r="E14">
            <v>36</v>
          </cell>
          <cell r="F14">
            <v>2</v>
          </cell>
          <cell r="G14">
            <v>16</v>
          </cell>
          <cell r="H14">
            <v>22</v>
          </cell>
          <cell r="I14">
            <v>6</v>
          </cell>
          <cell r="J14">
            <v>2</v>
          </cell>
          <cell r="K14">
            <v>84</v>
          </cell>
        </row>
        <row r="15">
          <cell r="E15">
            <v>36</v>
          </cell>
          <cell r="F15">
            <v>4</v>
          </cell>
          <cell r="G15">
            <v>16</v>
          </cell>
          <cell r="H15">
            <v>22</v>
          </cell>
          <cell r="I15">
            <v>6</v>
          </cell>
          <cell r="J15">
            <v>2</v>
          </cell>
          <cell r="K15">
            <v>86</v>
          </cell>
        </row>
        <row r="16">
          <cell r="E16">
            <v>4</v>
          </cell>
          <cell r="F16">
            <v>22</v>
          </cell>
          <cell r="G16">
            <v>12</v>
          </cell>
          <cell r="H16">
            <v>28</v>
          </cell>
          <cell r="I16">
            <v>38</v>
          </cell>
          <cell r="J16">
            <v>2</v>
          </cell>
          <cell r="K16">
            <v>106</v>
          </cell>
        </row>
        <row r="17">
          <cell r="K17">
            <v>0</v>
          </cell>
        </row>
        <row r="18">
          <cell r="K18">
            <v>0</v>
          </cell>
        </row>
        <row r="19">
          <cell r="K19">
            <v>0</v>
          </cell>
        </row>
        <row r="20">
          <cell r="K20">
            <v>0</v>
          </cell>
        </row>
        <row r="21">
          <cell r="K21">
            <v>0</v>
          </cell>
        </row>
        <row r="22">
          <cell r="K22">
            <v>0</v>
          </cell>
        </row>
        <row r="23">
          <cell r="E23">
            <v>54</v>
          </cell>
          <cell r="F23">
            <v>3</v>
          </cell>
          <cell r="G23">
            <v>20</v>
          </cell>
          <cell r="H23">
            <v>30</v>
          </cell>
          <cell r="I23">
            <v>6</v>
          </cell>
          <cell r="J23">
            <v>3</v>
          </cell>
          <cell r="K23">
            <v>116</v>
          </cell>
        </row>
        <row r="24">
          <cell r="K24">
            <v>0</v>
          </cell>
        </row>
        <row r="25">
          <cell r="E25">
            <v>206</v>
          </cell>
          <cell r="F25">
            <v>35</v>
          </cell>
          <cell r="G25">
            <v>109</v>
          </cell>
          <cell r="H25">
            <v>129</v>
          </cell>
          <cell r="I25">
            <v>45</v>
          </cell>
          <cell r="J25">
            <v>15</v>
          </cell>
          <cell r="K25">
            <v>539</v>
          </cell>
        </row>
        <row r="26">
          <cell r="E26">
            <v>13</v>
          </cell>
          <cell r="F26">
            <v>190</v>
          </cell>
          <cell r="G26">
            <v>114</v>
          </cell>
          <cell r="H26">
            <v>83</v>
          </cell>
          <cell r="I26">
            <v>153</v>
          </cell>
          <cell r="J26">
            <v>50</v>
          </cell>
          <cell r="K26">
            <v>603</v>
          </cell>
        </row>
        <row r="27">
          <cell r="E27">
            <v>8</v>
          </cell>
          <cell r="K27">
            <v>8</v>
          </cell>
        </row>
        <row r="28">
          <cell r="E28">
            <v>4</v>
          </cell>
          <cell r="F28">
            <v>31</v>
          </cell>
          <cell r="G28">
            <v>14</v>
          </cell>
          <cell r="H28">
            <v>12</v>
          </cell>
          <cell r="I28">
            <v>22</v>
          </cell>
          <cell r="J28">
            <v>8</v>
          </cell>
          <cell r="K28">
            <v>91</v>
          </cell>
        </row>
        <row r="29">
          <cell r="E29">
            <v>127</v>
          </cell>
          <cell r="F29">
            <v>17</v>
          </cell>
          <cell r="G29">
            <v>141</v>
          </cell>
          <cell r="H29">
            <v>262</v>
          </cell>
          <cell r="I29">
            <v>194</v>
          </cell>
          <cell r="K29">
            <v>741</v>
          </cell>
        </row>
        <row r="30">
          <cell r="E30">
            <v>2</v>
          </cell>
          <cell r="H30">
            <v>23</v>
          </cell>
          <cell r="I30">
            <v>9</v>
          </cell>
          <cell r="K30">
            <v>34</v>
          </cell>
        </row>
        <row r="31">
          <cell r="K31">
            <v>0</v>
          </cell>
        </row>
        <row r="32">
          <cell r="E32">
            <v>111</v>
          </cell>
          <cell r="F32">
            <v>24</v>
          </cell>
          <cell r="G32">
            <v>72</v>
          </cell>
          <cell r="H32">
            <v>83</v>
          </cell>
          <cell r="I32">
            <v>47</v>
          </cell>
          <cell r="J32">
            <v>18</v>
          </cell>
          <cell r="K32">
            <v>355</v>
          </cell>
        </row>
        <row r="33">
          <cell r="E33">
            <v>128</v>
          </cell>
          <cell r="G33">
            <v>127</v>
          </cell>
          <cell r="H33">
            <v>181</v>
          </cell>
          <cell r="I33">
            <v>105</v>
          </cell>
          <cell r="K33">
            <v>541</v>
          </cell>
        </row>
        <row r="34">
          <cell r="E34">
            <v>1</v>
          </cell>
          <cell r="F34">
            <v>13</v>
          </cell>
          <cell r="G34">
            <v>7</v>
          </cell>
          <cell r="H34">
            <v>13</v>
          </cell>
          <cell r="I34">
            <v>6</v>
          </cell>
          <cell r="J34">
            <v>5</v>
          </cell>
          <cell r="K34">
            <v>45</v>
          </cell>
        </row>
        <row r="35">
          <cell r="F35">
            <v>1</v>
          </cell>
          <cell r="G35">
            <v>2</v>
          </cell>
          <cell r="K35">
            <v>3</v>
          </cell>
        </row>
        <row r="36">
          <cell r="F36">
            <v>13</v>
          </cell>
          <cell r="G36">
            <v>1</v>
          </cell>
          <cell r="K36">
            <v>14</v>
          </cell>
        </row>
        <row r="37">
          <cell r="K37">
            <v>0</v>
          </cell>
        </row>
        <row r="38">
          <cell r="F38">
            <v>26</v>
          </cell>
          <cell r="H38">
            <v>2</v>
          </cell>
          <cell r="J38">
            <v>3</v>
          </cell>
          <cell r="K38">
            <v>31</v>
          </cell>
        </row>
        <row r="39">
          <cell r="E39">
            <v>2</v>
          </cell>
          <cell r="F39">
            <v>2</v>
          </cell>
          <cell r="G39">
            <v>5</v>
          </cell>
          <cell r="H39">
            <v>6</v>
          </cell>
          <cell r="I39">
            <v>2</v>
          </cell>
          <cell r="K39">
            <v>17</v>
          </cell>
        </row>
        <row r="40">
          <cell r="F40">
            <v>9</v>
          </cell>
          <cell r="K40">
            <v>9</v>
          </cell>
        </row>
        <row r="41">
          <cell r="J41">
            <v>4</v>
          </cell>
          <cell r="K41">
            <v>4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стр"/>
      <sheetName val="Настр"/>
      <sheetName val="Сверка"/>
      <sheetName val="31"/>
      <sheetName val="311"/>
      <sheetName val="321"/>
      <sheetName val="322"/>
      <sheetName val="323"/>
      <sheetName val="324"/>
      <sheetName val="325"/>
      <sheetName val="33"/>
      <sheetName val="331"/>
      <sheetName val="332"/>
      <sheetName val="333"/>
      <sheetName val="34"/>
      <sheetName val="35"/>
      <sheetName val="361"/>
      <sheetName val="362"/>
      <sheetName val="363"/>
      <sheetName val="371"/>
      <sheetName val="372"/>
      <sheetName val="373"/>
      <sheetName val="38"/>
      <sheetName val="39"/>
      <sheetName val="32"/>
      <sheetName val="Module2"/>
      <sheetName val="Module4"/>
      <sheetName val="Module3"/>
      <sheetName val="план 2000"/>
      <sheetName val="ПС"/>
      <sheetName val="расчет тарифов"/>
      <sheetName val="ЭНТ 31.03.03"/>
    </sheetNames>
    <sheetDataSet>
      <sheetData sheetId="0" refreshError="1"/>
      <sheetData sheetId="1" refreshError="1">
        <row r="8">
          <cell r="C8" t="str">
            <v>Энергонефть</v>
          </cell>
        </row>
        <row r="11">
          <cell r="C11" t="str">
            <v>Март 2003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сх.данные"/>
      <sheetName val=" ГТЭС"/>
      <sheetName val="ПС 110 "/>
      <sheetName val="Интеграл"/>
      <sheetName val="ТЭСК"/>
      <sheetName val="ТЭК"/>
      <sheetName val="вед_потреблений"/>
      <sheetName val="вед_потр. Прием пр."/>
      <sheetName val="вед_нач."/>
      <sheetName val="Потреб по ПС "/>
      <sheetName val="Акт РН-Э"/>
      <sheetName val="Акт_ТРК"/>
      <sheetName val="свод_реализации"/>
      <sheetName val="ф.46 передача ТЭСК"/>
      <sheetName val="баланс ТРК  нов"/>
      <sheetName val="Ведомости "/>
      <sheetName val="прилож-е к акту ТН"/>
    </sheetNames>
    <sheetDataSet>
      <sheetData sheetId="0"/>
      <sheetData sheetId="1"/>
      <sheetData sheetId="2">
        <row r="10">
          <cell r="AD10">
            <v>3757105</v>
          </cell>
        </row>
      </sheetData>
      <sheetData sheetId="3"/>
      <sheetData sheetId="4"/>
      <sheetData sheetId="5">
        <row r="16">
          <cell r="I16">
            <v>136141</v>
          </cell>
        </row>
      </sheetData>
      <sheetData sheetId="6">
        <row r="9">
          <cell r="AY9" t="str">
            <v>сав</v>
          </cell>
        </row>
        <row r="10">
          <cell r="AY10" t="str">
            <v>с-с</v>
          </cell>
        </row>
        <row r="11">
          <cell r="AY11" t="str">
            <v>рас</v>
          </cell>
        </row>
        <row r="12">
          <cell r="AY12" t="str">
            <v>мал</v>
          </cell>
        </row>
        <row r="13">
          <cell r="AY13" t="str">
            <v>вах</v>
          </cell>
        </row>
        <row r="14">
          <cell r="AY14" t="str">
            <v>гр</v>
          </cell>
        </row>
        <row r="15">
          <cell r="AY15" t="str">
            <v>з-м</v>
          </cell>
        </row>
        <row r="16">
          <cell r="AY16" t="str">
            <v>игол</v>
          </cell>
        </row>
        <row r="17">
          <cell r="AY17" t="str">
            <v>кат</v>
          </cell>
        </row>
        <row r="18">
          <cell r="AY18" t="str">
            <v>крап</v>
          </cell>
        </row>
        <row r="19">
          <cell r="AY19" t="str">
            <v>лом</v>
          </cell>
        </row>
        <row r="20">
          <cell r="AY20" t="str">
            <v>перв</v>
          </cell>
        </row>
        <row r="21">
          <cell r="AY21" t="str">
            <v>ост</v>
          </cell>
        </row>
        <row r="22">
          <cell r="AY22" t="str">
            <v>луг</v>
          </cell>
        </row>
      </sheetData>
      <sheetData sheetId="7"/>
      <sheetData sheetId="8">
        <row r="8">
          <cell r="H8">
            <v>118570127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стр"/>
      <sheetName val="План счетов"/>
      <sheetName val="6"/>
      <sheetName val="7"/>
      <sheetName val="8"/>
      <sheetName val="9"/>
      <sheetName val="10"/>
      <sheetName val="11"/>
      <sheetName val="12"/>
      <sheetName val="13"/>
      <sheetName val="тех.пар. ээ"/>
      <sheetName val="тех.пар.проч"/>
      <sheetName val="СНГДУ"/>
      <sheetName val="sapactivexlhiddensheet"/>
      <sheetName val="Лист3"/>
      <sheetName val="Лист1"/>
      <sheetName val="план 200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одержание"/>
      <sheetName val="Форма 1.1"/>
      <sheetName val="Форма 1.2"/>
      <sheetName val="Форма 1.5"/>
      <sheetName val="Форма 1.9."/>
      <sheetName val="Форма 3.1"/>
      <sheetName val="Форма 3.2"/>
      <sheetName val="Форма 3.3"/>
      <sheetName val="Форма 2.1"/>
      <sheetName val="Форма 2.2"/>
      <sheetName val="Форма 2.3"/>
      <sheetName val="Форма 2.4"/>
      <sheetName val="Форма 4.1"/>
      <sheetName val="Форма 4.2"/>
      <sheetName val="Форма 8.1."/>
      <sheetName val="Форма 8.3."/>
      <sheetName val="Факт и План"/>
    </sheetNames>
    <sheetDataSet>
      <sheetData sheetId="0">
        <row r="7">
          <cell r="B7" t="str">
            <v>(наименование электросетевой организации)</v>
          </cell>
        </row>
        <row r="27">
          <cell r="C27" t="str">
            <v>Генеральный директор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/>
      <sheetData sheetId="10"/>
      <sheetData sheetId="11" refreshError="1"/>
      <sheetData sheetId="12">
        <row r="6">
          <cell r="D6">
            <v>5.6554606897484962E-2</v>
          </cell>
        </row>
      </sheetData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одержание"/>
      <sheetName val="Анкета"/>
      <sheetName val="Форма 1.1"/>
      <sheetName val="Форма 1.2"/>
      <sheetName val="Форма 1.3"/>
      <sheetName val="Форма 2.1"/>
      <sheetName val="Форма 2.2"/>
      <sheetName val="Форма 2.3"/>
      <sheetName val="Форма 2.4"/>
      <sheetName val="Форма 3.1"/>
      <sheetName val="Форма 4.1"/>
      <sheetName val="Форма 4.2"/>
    </sheetNames>
    <sheetDataSet>
      <sheetData sheetId="0">
        <row r="6">
          <cell r="D6" t="str">
            <v>ООО "Энергонефть Томск"</v>
          </cell>
        </row>
      </sheetData>
      <sheetData sheetId="1"/>
      <sheetData sheetId="2"/>
      <sheetData sheetId="3"/>
      <sheetData sheetId="4"/>
      <sheetData sheetId="5">
        <row r="11">
          <cell r="M11">
            <v>1</v>
          </cell>
        </row>
      </sheetData>
      <sheetData sheetId="6">
        <row r="11">
          <cell r="M11">
            <v>5</v>
          </cell>
        </row>
      </sheetData>
      <sheetData sheetId="7">
        <row r="9">
          <cell r="M9">
            <v>1</v>
          </cell>
        </row>
      </sheetData>
      <sheetData sheetId="8"/>
      <sheetData sheetId="9"/>
      <sheetData sheetId="10"/>
      <sheetData sheetId="1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одержание"/>
      <sheetName val="Форма 1.1"/>
      <sheetName val="Форма 1.2"/>
      <sheetName val="Форма 1.3"/>
      <sheetName val="Форма 3.1"/>
      <sheetName val="Форма 3.2"/>
      <sheetName val="Форма 3.3"/>
      <sheetName val="Ф. 2.1_2015"/>
      <sheetName val="Ф. 2.1_2016"/>
      <sheetName val=" 2.1_2017"/>
      <sheetName val=" 2.1_2018"/>
      <sheetName val="2.1_2019"/>
      <sheetName val="Ф. 2.2_2015"/>
      <sheetName val="2.2_2016"/>
      <sheetName val="2.2_2017"/>
      <sheetName val="2.2_2018"/>
      <sheetName val="2.2_2019"/>
      <sheetName val="Ф. 2.3_2015"/>
      <sheetName val="2.3_2016"/>
      <sheetName val="2.3_2017"/>
      <sheetName val="2.3_2018"/>
      <sheetName val="2.3_2019"/>
      <sheetName val="Форма 2.4"/>
      <sheetName val="Лист1"/>
    </sheetNames>
    <sheetDataSet>
      <sheetData sheetId="0">
        <row r="6">
          <cell r="D6" t="str">
            <v>ООО "Энергонефть Томск"</v>
          </cell>
        </row>
      </sheetData>
      <sheetData sheetId="1"/>
      <sheetData sheetId="2"/>
      <sheetData sheetId="3"/>
      <sheetData sheetId="4"/>
      <sheetData sheetId="5"/>
      <sheetData sheetId="6"/>
      <sheetData sheetId="7">
        <row r="12">
          <cell r="C12">
            <v>1</v>
          </cell>
        </row>
        <row r="15">
          <cell r="C15">
            <v>0</v>
          </cell>
        </row>
        <row r="16">
          <cell r="C16">
            <v>1</v>
          </cell>
        </row>
        <row r="17">
          <cell r="C17">
            <v>11</v>
          </cell>
        </row>
        <row r="18">
          <cell r="C18">
            <v>0</v>
          </cell>
        </row>
        <row r="21">
          <cell r="C21">
            <v>0</v>
          </cell>
        </row>
        <row r="22">
          <cell r="C22">
            <v>0</v>
          </cell>
        </row>
        <row r="23">
          <cell r="C23">
            <v>0</v>
          </cell>
        </row>
        <row r="24">
          <cell r="C24">
            <v>1</v>
          </cell>
        </row>
        <row r="25">
          <cell r="C25">
            <v>1</v>
          </cell>
        </row>
        <row r="31">
          <cell r="C31">
            <v>0</v>
          </cell>
        </row>
        <row r="32">
          <cell r="F32">
            <v>2</v>
          </cell>
        </row>
      </sheetData>
      <sheetData sheetId="8"/>
      <sheetData sheetId="9"/>
      <sheetData sheetId="10"/>
      <sheetData sheetId="11"/>
      <sheetData sheetId="12">
        <row r="12">
          <cell r="C12">
            <v>0</v>
          </cell>
        </row>
        <row r="14">
          <cell r="C14">
            <v>29.6</v>
          </cell>
        </row>
        <row r="15">
          <cell r="C15">
            <v>29.6</v>
          </cell>
        </row>
        <row r="16">
          <cell r="C16">
            <v>0</v>
          </cell>
        </row>
        <row r="18">
          <cell r="C18">
            <v>8.3650190114068435E-2</v>
          </cell>
        </row>
        <row r="21">
          <cell r="C21">
            <v>1</v>
          </cell>
        </row>
        <row r="22">
          <cell r="C22">
            <v>0.40610450077599586</v>
          </cell>
        </row>
        <row r="24">
          <cell r="C24">
            <v>0</v>
          </cell>
        </row>
        <row r="25">
          <cell r="F25">
            <v>0.42499999999999999</v>
          </cell>
        </row>
      </sheetData>
      <sheetData sheetId="13"/>
      <sheetData sheetId="14"/>
      <sheetData sheetId="15"/>
      <sheetData sheetId="16"/>
      <sheetData sheetId="17">
        <row r="9">
          <cell r="C9">
            <v>1</v>
          </cell>
        </row>
        <row r="12">
          <cell r="C12">
            <v>6.4638783269961975E-2</v>
          </cell>
        </row>
        <row r="13">
          <cell r="C13">
            <v>4.5627376425855515E-2</v>
          </cell>
        </row>
        <row r="14">
          <cell r="C14">
            <v>3.4220532319391636E-2</v>
          </cell>
        </row>
        <row r="15">
          <cell r="C15">
            <v>7.6045627376425855E-3</v>
          </cell>
        </row>
        <row r="16">
          <cell r="C16">
            <v>0</v>
          </cell>
        </row>
        <row r="17">
          <cell r="C17">
            <v>0</v>
          </cell>
        </row>
        <row r="20">
          <cell r="C20">
            <v>20</v>
          </cell>
        </row>
        <row r="22">
          <cell r="C22">
            <v>0</v>
          </cell>
        </row>
        <row r="23">
          <cell r="C23">
            <v>0</v>
          </cell>
        </row>
        <row r="24">
          <cell r="C24">
            <v>0</v>
          </cell>
        </row>
        <row r="26">
          <cell r="C26">
            <v>0</v>
          </cell>
        </row>
        <row r="29">
          <cell r="C29">
            <v>0</v>
          </cell>
        </row>
        <row r="30">
          <cell r="C30">
            <v>0</v>
          </cell>
        </row>
        <row r="31">
          <cell r="F31">
            <v>2</v>
          </cell>
        </row>
      </sheetData>
      <sheetData sheetId="18"/>
      <sheetData sheetId="19"/>
      <sheetData sheetId="20"/>
      <sheetData sheetId="21"/>
      <sheetData sheetId="22" refreshError="1"/>
      <sheetData sheetId="23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9"/>
  <sheetViews>
    <sheetView view="pageBreakPreview" topLeftCell="A19" zoomScaleNormal="100" zoomScaleSheetLayoutView="100" workbookViewId="0">
      <selection activeCell="D15" sqref="D15:G15"/>
    </sheetView>
  </sheetViews>
  <sheetFormatPr defaultColWidth="10" defaultRowHeight="15" x14ac:dyDescent="0.25"/>
  <cols>
    <col min="1" max="1" width="1" style="20" customWidth="1"/>
    <col min="2" max="2" width="4.42578125" style="15" customWidth="1"/>
    <col min="3" max="3" width="22.7109375" style="15" customWidth="1"/>
    <col min="4" max="4" width="34.85546875" style="15" customWidth="1"/>
    <col min="5" max="5" width="18.85546875" style="15" customWidth="1"/>
    <col min="6" max="6" width="6.140625" style="15" customWidth="1"/>
    <col min="7" max="7" width="27.7109375" style="15" customWidth="1"/>
    <col min="8" max="8" width="1" style="20" customWidth="1"/>
    <col min="9" max="256" width="10" style="15"/>
    <col min="257" max="257" width="1" style="15" customWidth="1"/>
    <col min="258" max="258" width="4.42578125" style="15" customWidth="1"/>
    <col min="259" max="259" width="22.7109375" style="15" customWidth="1"/>
    <col min="260" max="260" width="34.85546875" style="15" customWidth="1"/>
    <col min="261" max="261" width="18.85546875" style="15" customWidth="1"/>
    <col min="262" max="262" width="6.140625" style="15" customWidth="1"/>
    <col min="263" max="263" width="21.7109375" style="15" customWidth="1"/>
    <col min="264" max="264" width="1" style="15" customWidth="1"/>
    <col min="265" max="512" width="10" style="15"/>
    <col min="513" max="513" width="1" style="15" customWidth="1"/>
    <col min="514" max="514" width="4.42578125" style="15" customWidth="1"/>
    <col min="515" max="515" width="22.7109375" style="15" customWidth="1"/>
    <col min="516" max="516" width="34.85546875" style="15" customWidth="1"/>
    <col min="517" max="517" width="18.85546875" style="15" customWidth="1"/>
    <col min="518" max="518" width="6.140625" style="15" customWidth="1"/>
    <col min="519" max="519" width="21.7109375" style="15" customWidth="1"/>
    <col min="520" max="520" width="1" style="15" customWidth="1"/>
    <col min="521" max="768" width="10" style="15"/>
    <col min="769" max="769" width="1" style="15" customWidth="1"/>
    <col min="770" max="770" width="4.42578125" style="15" customWidth="1"/>
    <col min="771" max="771" width="22.7109375" style="15" customWidth="1"/>
    <col min="772" max="772" width="34.85546875" style="15" customWidth="1"/>
    <col min="773" max="773" width="18.85546875" style="15" customWidth="1"/>
    <col min="774" max="774" width="6.140625" style="15" customWidth="1"/>
    <col min="775" max="775" width="21.7109375" style="15" customWidth="1"/>
    <col min="776" max="776" width="1" style="15" customWidth="1"/>
    <col min="777" max="1024" width="10" style="15"/>
    <col min="1025" max="1025" width="1" style="15" customWidth="1"/>
    <col min="1026" max="1026" width="4.42578125" style="15" customWidth="1"/>
    <col min="1027" max="1027" width="22.7109375" style="15" customWidth="1"/>
    <col min="1028" max="1028" width="34.85546875" style="15" customWidth="1"/>
    <col min="1029" max="1029" width="18.85546875" style="15" customWidth="1"/>
    <col min="1030" max="1030" width="6.140625" style="15" customWidth="1"/>
    <col min="1031" max="1031" width="21.7109375" style="15" customWidth="1"/>
    <col min="1032" max="1032" width="1" style="15" customWidth="1"/>
    <col min="1033" max="1280" width="10" style="15"/>
    <col min="1281" max="1281" width="1" style="15" customWidth="1"/>
    <col min="1282" max="1282" width="4.42578125" style="15" customWidth="1"/>
    <col min="1283" max="1283" width="22.7109375" style="15" customWidth="1"/>
    <col min="1284" max="1284" width="34.85546875" style="15" customWidth="1"/>
    <col min="1285" max="1285" width="18.85546875" style="15" customWidth="1"/>
    <col min="1286" max="1286" width="6.140625" style="15" customWidth="1"/>
    <col min="1287" max="1287" width="21.7109375" style="15" customWidth="1"/>
    <col min="1288" max="1288" width="1" style="15" customWidth="1"/>
    <col min="1289" max="1536" width="10" style="15"/>
    <col min="1537" max="1537" width="1" style="15" customWidth="1"/>
    <col min="1538" max="1538" width="4.42578125" style="15" customWidth="1"/>
    <col min="1539" max="1539" width="22.7109375" style="15" customWidth="1"/>
    <col min="1540" max="1540" width="34.85546875" style="15" customWidth="1"/>
    <col min="1541" max="1541" width="18.85546875" style="15" customWidth="1"/>
    <col min="1542" max="1542" width="6.140625" style="15" customWidth="1"/>
    <col min="1543" max="1543" width="21.7109375" style="15" customWidth="1"/>
    <col min="1544" max="1544" width="1" style="15" customWidth="1"/>
    <col min="1545" max="1792" width="10" style="15"/>
    <col min="1793" max="1793" width="1" style="15" customWidth="1"/>
    <col min="1794" max="1794" width="4.42578125" style="15" customWidth="1"/>
    <col min="1795" max="1795" width="22.7109375" style="15" customWidth="1"/>
    <col min="1796" max="1796" width="34.85546875" style="15" customWidth="1"/>
    <col min="1797" max="1797" width="18.85546875" style="15" customWidth="1"/>
    <col min="1798" max="1798" width="6.140625" style="15" customWidth="1"/>
    <col min="1799" max="1799" width="21.7109375" style="15" customWidth="1"/>
    <col min="1800" max="1800" width="1" style="15" customWidth="1"/>
    <col min="1801" max="2048" width="10" style="15"/>
    <col min="2049" max="2049" width="1" style="15" customWidth="1"/>
    <col min="2050" max="2050" width="4.42578125" style="15" customWidth="1"/>
    <col min="2051" max="2051" width="22.7109375" style="15" customWidth="1"/>
    <col min="2052" max="2052" width="34.85546875" style="15" customWidth="1"/>
    <col min="2053" max="2053" width="18.85546875" style="15" customWidth="1"/>
    <col min="2054" max="2054" width="6.140625" style="15" customWidth="1"/>
    <col min="2055" max="2055" width="21.7109375" style="15" customWidth="1"/>
    <col min="2056" max="2056" width="1" style="15" customWidth="1"/>
    <col min="2057" max="2304" width="10" style="15"/>
    <col min="2305" max="2305" width="1" style="15" customWidth="1"/>
    <col min="2306" max="2306" width="4.42578125" style="15" customWidth="1"/>
    <col min="2307" max="2307" width="22.7109375" style="15" customWidth="1"/>
    <col min="2308" max="2308" width="34.85546875" style="15" customWidth="1"/>
    <col min="2309" max="2309" width="18.85546875" style="15" customWidth="1"/>
    <col min="2310" max="2310" width="6.140625" style="15" customWidth="1"/>
    <col min="2311" max="2311" width="21.7109375" style="15" customWidth="1"/>
    <col min="2312" max="2312" width="1" style="15" customWidth="1"/>
    <col min="2313" max="2560" width="10" style="15"/>
    <col min="2561" max="2561" width="1" style="15" customWidth="1"/>
    <col min="2562" max="2562" width="4.42578125" style="15" customWidth="1"/>
    <col min="2563" max="2563" width="22.7109375" style="15" customWidth="1"/>
    <col min="2564" max="2564" width="34.85546875" style="15" customWidth="1"/>
    <col min="2565" max="2565" width="18.85546875" style="15" customWidth="1"/>
    <col min="2566" max="2566" width="6.140625" style="15" customWidth="1"/>
    <col min="2567" max="2567" width="21.7109375" style="15" customWidth="1"/>
    <col min="2568" max="2568" width="1" style="15" customWidth="1"/>
    <col min="2569" max="2816" width="10" style="15"/>
    <col min="2817" max="2817" width="1" style="15" customWidth="1"/>
    <col min="2818" max="2818" width="4.42578125" style="15" customWidth="1"/>
    <col min="2819" max="2819" width="22.7109375" style="15" customWidth="1"/>
    <col min="2820" max="2820" width="34.85546875" style="15" customWidth="1"/>
    <col min="2821" max="2821" width="18.85546875" style="15" customWidth="1"/>
    <col min="2822" max="2822" width="6.140625" style="15" customWidth="1"/>
    <col min="2823" max="2823" width="21.7109375" style="15" customWidth="1"/>
    <col min="2824" max="2824" width="1" style="15" customWidth="1"/>
    <col min="2825" max="3072" width="10" style="15"/>
    <col min="3073" max="3073" width="1" style="15" customWidth="1"/>
    <col min="3074" max="3074" width="4.42578125" style="15" customWidth="1"/>
    <col min="3075" max="3075" width="22.7109375" style="15" customWidth="1"/>
    <col min="3076" max="3076" width="34.85546875" style="15" customWidth="1"/>
    <col min="3077" max="3077" width="18.85546875" style="15" customWidth="1"/>
    <col min="3078" max="3078" width="6.140625" style="15" customWidth="1"/>
    <col min="3079" max="3079" width="21.7109375" style="15" customWidth="1"/>
    <col min="3080" max="3080" width="1" style="15" customWidth="1"/>
    <col min="3081" max="3328" width="10" style="15"/>
    <col min="3329" max="3329" width="1" style="15" customWidth="1"/>
    <col min="3330" max="3330" width="4.42578125" style="15" customWidth="1"/>
    <col min="3331" max="3331" width="22.7109375" style="15" customWidth="1"/>
    <col min="3332" max="3332" width="34.85546875" style="15" customWidth="1"/>
    <col min="3333" max="3333" width="18.85546875" style="15" customWidth="1"/>
    <col min="3334" max="3334" width="6.140625" style="15" customWidth="1"/>
    <col min="3335" max="3335" width="21.7109375" style="15" customWidth="1"/>
    <col min="3336" max="3336" width="1" style="15" customWidth="1"/>
    <col min="3337" max="3584" width="10" style="15"/>
    <col min="3585" max="3585" width="1" style="15" customWidth="1"/>
    <col min="3586" max="3586" width="4.42578125" style="15" customWidth="1"/>
    <col min="3587" max="3587" width="22.7109375" style="15" customWidth="1"/>
    <col min="3588" max="3588" width="34.85546875" style="15" customWidth="1"/>
    <col min="3589" max="3589" width="18.85546875" style="15" customWidth="1"/>
    <col min="3590" max="3590" width="6.140625" style="15" customWidth="1"/>
    <col min="3591" max="3591" width="21.7109375" style="15" customWidth="1"/>
    <col min="3592" max="3592" width="1" style="15" customWidth="1"/>
    <col min="3593" max="3840" width="10" style="15"/>
    <col min="3841" max="3841" width="1" style="15" customWidth="1"/>
    <col min="3842" max="3842" width="4.42578125" style="15" customWidth="1"/>
    <col min="3843" max="3843" width="22.7109375" style="15" customWidth="1"/>
    <col min="3844" max="3844" width="34.85546875" style="15" customWidth="1"/>
    <col min="3845" max="3845" width="18.85546875" style="15" customWidth="1"/>
    <col min="3846" max="3846" width="6.140625" style="15" customWidth="1"/>
    <col min="3847" max="3847" width="21.7109375" style="15" customWidth="1"/>
    <col min="3848" max="3848" width="1" style="15" customWidth="1"/>
    <col min="3849" max="4096" width="10" style="15"/>
    <col min="4097" max="4097" width="1" style="15" customWidth="1"/>
    <col min="4098" max="4098" width="4.42578125" style="15" customWidth="1"/>
    <col min="4099" max="4099" width="22.7109375" style="15" customWidth="1"/>
    <col min="4100" max="4100" width="34.85546875" style="15" customWidth="1"/>
    <col min="4101" max="4101" width="18.85546875" style="15" customWidth="1"/>
    <col min="4102" max="4102" width="6.140625" style="15" customWidth="1"/>
    <col min="4103" max="4103" width="21.7109375" style="15" customWidth="1"/>
    <col min="4104" max="4104" width="1" style="15" customWidth="1"/>
    <col min="4105" max="4352" width="10" style="15"/>
    <col min="4353" max="4353" width="1" style="15" customWidth="1"/>
    <col min="4354" max="4354" width="4.42578125" style="15" customWidth="1"/>
    <col min="4355" max="4355" width="22.7109375" style="15" customWidth="1"/>
    <col min="4356" max="4356" width="34.85546875" style="15" customWidth="1"/>
    <col min="4357" max="4357" width="18.85546875" style="15" customWidth="1"/>
    <col min="4358" max="4358" width="6.140625" style="15" customWidth="1"/>
    <col min="4359" max="4359" width="21.7109375" style="15" customWidth="1"/>
    <col min="4360" max="4360" width="1" style="15" customWidth="1"/>
    <col min="4361" max="4608" width="10" style="15"/>
    <col min="4609" max="4609" width="1" style="15" customWidth="1"/>
    <col min="4610" max="4610" width="4.42578125" style="15" customWidth="1"/>
    <col min="4611" max="4611" width="22.7109375" style="15" customWidth="1"/>
    <col min="4612" max="4612" width="34.85546875" style="15" customWidth="1"/>
    <col min="4613" max="4613" width="18.85546875" style="15" customWidth="1"/>
    <col min="4614" max="4614" width="6.140625" style="15" customWidth="1"/>
    <col min="4615" max="4615" width="21.7109375" style="15" customWidth="1"/>
    <col min="4616" max="4616" width="1" style="15" customWidth="1"/>
    <col min="4617" max="4864" width="10" style="15"/>
    <col min="4865" max="4865" width="1" style="15" customWidth="1"/>
    <col min="4866" max="4866" width="4.42578125" style="15" customWidth="1"/>
    <col min="4867" max="4867" width="22.7109375" style="15" customWidth="1"/>
    <col min="4868" max="4868" width="34.85546875" style="15" customWidth="1"/>
    <col min="4869" max="4869" width="18.85546875" style="15" customWidth="1"/>
    <col min="4870" max="4870" width="6.140625" style="15" customWidth="1"/>
    <col min="4871" max="4871" width="21.7109375" style="15" customWidth="1"/>
    <col min="4872" max="4872" width="1" style="15" customWidth="1"/>
    <col min="4873" max="5120" width="10" style="15"/>
    <col min="5121" max="5121" width="1" style="15" customWidth="1"/>
    <col min="5122" max="5122" width="4.42578125" style="15" customWidth="1"/>
    <col min="5123" max="5123" width="22.7109375" style="15" customWidth="1"/>
    <col min="5124" max="5124" width="34.85546875" style="15" customWidth="1"/>
    <col min="5125" max="5125" width="18.85546875" style="15" customWidth="1"/>
    <col min="5126" max="5126" width="6.140625" style="15" customWidth="1"/>
    <col min="5127" max="5127" width="21.7109375" style="15" customWidth="1"/>
    <col min="5128" max="5128" width="1" style="15" customWidth="1"/>
    <col min="5129" max="5376" width="10" style="15"/>
    <col min="5377" max="5377" width="1" style="15" customWidth="1"/>
    <col min="5378" max="5378" width="4.42578125" style="15" customWidth="1"/>
    <col min="5379" max="5379" width="22.7109375" style="15" customWidth="1"/>
    <col min="5380" max="5380" width="34.85546875" style="15" customWidth="1"/>
    <col min="5381" max="5381" width="18.85546875" style="15" customWidth="1"/>
    <col min="5382" max="5382" width="6.140625" style="15" customWidth="1"/>
    <col min="5383" max="5383" width="21.7109375" style="15" customWidth="1"/>
    <col min="5384" max="5384" width="1" style="15" customWidth="1"/>
    <col min="5385" max="5632" width="10" style="15"/>
    <col min="5633" max="5633" width="1" style="15" customWidth="1"/>
    <col min="5634" max="5634" width="4.42578125" style="15" customWidth="1"/>
    <col min="5635" max="5635" width="22.7109375" style="15" customWidth="1"/>
    <col min="5636" max="5636" width="34.85546875" style="15" customWidth="1"/>
    <col min="5637" max="5637" width="18.85546875" style="15" customWidth="1"/>
    <col min="5638" max="5638" width="6.140625" style="15" customWidth="1"/>
    <col min="5639" max="5639" width="21.7109375" style="15" customWidth="1"/>
    <col min="5640" max="5640" width="1" style="15" customWidth="1"/>
    <col min="5641" max="5888" width="10" style="15"/>
    <col min="5889" max="5889" width="1" style="15" customWidth="1"/>
    <col min="5890" max="5890" width="4.42578125" style="15" customWidth="1"/>
    <col min="5891" max="5891" width="22.7109375" style="15" customWidth="1"/>
    <col min="5892" max="5892" width="34.85546875" style="15" customWidth="1"/>
    <col min="5893" max="5893" width="18.85546875" style="15" customWidth="1"/>
    <col min="5894" max="5894" width="6.140625" style="15" customWidth="1"/>
    <col min="5895" max="5895" width="21.7109375" style="15" customWidth="1"/>
    <col min="5896" max="5896" width="1" style="15" customWidth="1"/>
    <col min="5897" max="6144" width="10" style="15"/>
    <col min="6145" max="6145" width="1" style="15" customWidth="1"/>
    <col min="6146" max="6146" width="4.42578125" style="15" customWidth="1"/>
    <col min="6147" max="6147" width="22.7109375" style="15" customWidth="1"/>
    <col min="6148" max="6148" width="34.85546875" style="15" customWidth="1"/>
    <col min="6149" max="6149" width="18.85546875" style="15" customWidth="1"/>
    <col min="6150" max="6150" width="6.140625" style="15" customWidth="1"/>
    <col min="6151" max="6151" width="21.7109375" style="15" customWidth="1"/>
    <col min="6152" max="6152" width="1" style="15" customWidth="1"/>
    <col min="6153" max="6400" width="10" style="15"/>
    <col min="6401" max="6401" width="1" style="15" customWidth="1"/>
    <col min="6402" max="6402" width="4.42578125" style="15" customWidth="1"/>
    <col min="6403" max="6403" width="22.7109375" style="15" customWidth="1"/>
    <col min="6404" max="6404" width="34.85546875" style="15" customWidth="1"/>
    <col min="6405" max="6405" width="18.85546875" style="15" customWidth="1"/>
    <col min="6406" max="6406" width="6.140625" style="15" customWidth="1"/>
    <col min="6407" max="6407" width="21.7109375" style="15" customWidth="1"/>
    <col min="6408" max="6408" width="1" style="15" customWidth="1"/>
    <col min="6409" max="6656" width="10" style="15"/>
    <col min="6657" max="6657" width="1" style="15" customWidth="1"/>
    <col min="6658" max="6658" width="4.42578125" style="15" customWidth="1"/>
    <col min="6659" max="6659" width="22.7109375" style="15" customWidth="1"/>
    <col min="6660" max="6660" width="34.85546875" style="15" customWidth="1"/>
    <col min="6661" max="6661" width="18.85546875" style="15" customWidth="1"/>
    <col min="6662" max="6662" width="6.140625" style="15" customWidth="1"/>
    <col min="6663" max="6663" width="21.7109375" style="15" customWidth="1"/>
    <col min="6664" max="6664" width="1" style="15" customWidth="1"/>
    <col min="6665" max="6912" width="10" style="15"/>
    <col min="6913" max="6913" width="1" style="15" customWidth="1"/>
    <col min="6914" max="6914" width="4.42578125" style="15" customWidth="1"/>
    <col min="6915" max="6915" width="22.7109375" style="15" customWidth="1"/>
    <col min="6916" max="6916" width="34.85546875" style="15" customWidth="1"/>
    <col min="6917" max="6917" width="18.85546875" style="15" customWidth="1"/>
    <col min="6918" max="6918" width="6.140625" style="15" customWidth="1"/>
    <col min="6919" max="6919" width="21.7109375" style="15" customWidth="1"/>
    <col min="6920" max="6920" width="1" style="15" customWidth="1"/>
    <col min="6921" max="7168" width="10" style="15"/>
    <col min="7169" max="7169" width="1" style="15" customWidth="1"/>
    <col min="7170" max="7170" width="4.42578125" style="15" customWidth="1"/>
    <col min="7171" max="7171" width="22.7109375" style="15" customWidth="1"/>
    <col min="7172" max="7172" width="34.85546875" style="15" customWidth="1"/>
    <col min="7173" max="7173" width="18.85546875" style="15" customWidth="1"/>
    <col min="7174" max="7174" width="6.140625" style="15" customWidth="1"/>
    <col min="7175" max="7175" width="21.7109375" style="15" customWidth="1"/>
    <col min="7176" max="7176" width="1" style="15" customWidth="1"/>
    <col min="7177" max="7424" width="10" style="15"/>
    <col min="7425" max="7425" width="1" style="15" customWidth="1"/>
    <col min="7426" max="7426" width="4.42578125" style="15" customWidth="1"/>
    <col min="7427" max="7427" width="22.7109375" style="15" customWidth="1"/>
    <col min="7428" max="7428" width="34.85546875" style="15" customWidth="1"/>
    <col min="7429" max="7429" width="18.85546875" style="15" customWidth="1"/>
    <col min="7430" max="7430" width="6.140625" style="15" customWidth="1"/>
    <col min="7431" max="7431" width="21.7109375" style="15" customWidth="1"/>
    <col min="7432" max="7432" width="1" style="15" customWidth="1"/>
    <col min="7433" max="7680" width="10" style="15"/>
    <col min="7681" max="7681" width="1" style="15" customWidth="1"/>
    <col min="7682" max="7682" width="4.42578125" style="15" customWidth="1"/>
    <col min="7683" max="7683" width="22.7109375" style="15" customWidth="1"/>
    <col min="7684" max="7684" width="34.85546875" style="15" customWidth="1"/>
    <col min="7685" max="7685" width="18.85546875" style="15" customWidth="1"/>
    <col min="7686" max="7686" width="6.140625" style="15" customWidth="1"/>
    <col min="7687" max="7687" width="21.7109375" style="15" customWidth="1"/>
    <col min="7688" max="7688" width="1" style="15" customWidth="1"/>
    <col min="7689" max="7936" width="10" style="15"/>
    <col min="7937" max="7937" width="1" style="15" customWidth="1"/>
    <col min="7938" max="7938" width="4.42578125" style="15" customWidth="1"/>
    <col min="7939" max="7939" width="22.7109375" style="15" customWidth="1"/>
    <col min="7940" max="7940" width="34.85546875" style="15" customWidth="1"/>
    <col min="7941" max="7941" width="18.85546875" style="15" customWidth="1"/>
    <col min="7942" max="7942" width="6.140625" style="15" customWidth="1"/>
    <col min="7943" max="7943" width="21.7109375" style="15" customWidth="1"/>
    <col min="7944" max="7944" width="1" style="15" customWidth="1"/>
    <col min="7945" max="8192" width="10" style="15"/>
    <col min="8193" max="8193" width="1" style="15" customWidth="1"/>
    <col min="8194" max="8194" width="4.42578125" style="15" customWidth="1"/>
    <col min="8195" max="8195" width="22.7109375" style="15" customWidth="1"/>
    <col min="8196" max="8196" width="34.85546875" style="15" customWidth="1"/>
    <col min="8197" max="8197" width="18.85546875" style="15" customWidth="1"/>
    <col min="8198" max="8198" width="6.140625" style="15" customWidth="1"/>
    <col min="8199" max="8199" width="21.7109375" style="15" customWidth="1"/>
    <col min="8200" max="8200" width="1" style="15" customWidth="1"/>
    <col min="8201" max="8448" width="10" style="15"/>
    <col min="8449" max="8449" width="1" style="15" customWidth="1"/>
    <col min="8450" max="8450" width="4.42578125" style="15" customWidth="1"/>
    <col min="8451" max="8451" width="22.7109375" style="15" customWidth="1"/>
    <col min="8452" max="8452" width="34.85546875" style="15" customWidth="1"/>
    <col min="8453" max="8453" width="18.85546875" style="15" customWidth="1"/>
    <col min="8454" max="8454" width="6.140625" style="15" customWidth="1"/>
    <col min="8455" max="8455" width="21.7109375" style="15" customWidth="1"/>
    <col min="8456" max="8456" width="1" style="15" customWidth="1"/>
    <col min="8457" max="8704" width="10" style="15"/>
    <col min="8705" max="8705" width="1" style="15" customWidth="1"/>
    <col min="8706" max="8706" width="4.42578125" style="15" customWidth="1"/>
    <col min="8707" max="8707" width="22.7109375" style="15" customWidth="1"/>
    <col min="8708" max="8708" width="34.85546875" style="15" customWidth="1"/>
    <col min="8709" max="8709" width="18.85546875" style="15" customWidth="1"/>
    <col min="8710" max="8710" width="6.140625" style="15" customWidth="1"/>
    <col min="8711" max="8711" width="21.7109375" style="15" customWidth="1"/>
    <col min="8712" max="8712" width="1" style="15" customWidth="1"/>
    <col min="8713" max="8960" width="10" style="15"/>
    <col min="8961" max="8961" width="1" style="15" customWidth="1"/>
    <col min="8962" max="8962" width="4.42578125" style="15" customWidth="1"/>
    <col min="8963" max="8963" width="22.7109375" style="15" customWidth="1"/>
    <col min="8964" max="8964" width="34.85546875" style="15" customWidth="1"/>
    <col min="8965" max="8965" width="18.85546875" style="15" customWidth="1"/>
    <col min="8966" max="8966" width="6.140625" style="15" customWidth="1"/>
    <col min="8967" max="8967" width="21.7109375" style="15" customWidth="1"/>
    <col min="8968" max="8968" width="1" style="15" customWidth="1"/>
    <col min="8969" max="9216" width="10" style="15"/>
    <col min="9217" max="9217" width="1" style="15" customWidth="1"/>
    <col min="9218" max="9218" width="4.42578125" style="15" customWidth="1"/>
    <col min="9219" max="9219" width="22.7109375" style="15" customWidth="1"/>
    <col min="9220" max="9220" width="34.85546875" style="15" customWidth="1"/>
    <col min="9221" max="9221" width="18.85546875" style="15" customWidth="1"/>
    <col min="9222" max="9222" width="6.140625" style="15" customWidth="1"/>
    <col min="9223" max="9223" width="21.7109375" style="15" customWidth="1"/>
    <col min="9224" max="9224" width="1" style="15" customWidth="1"/>
    <col min="9225" max="9472" width="10" style="15"/>
    <col min="9473" max="9473" width="1" style="15" customWidth="1"/>
    <col min="9474" max="9474" width="4.42578125" style="15" customWidth="1"/>
    <col min="9475" max="9475" width="22.7109375" style="15" customWidth="1"/>
    <col min="9476" max="9476" width="34.85546875" style="15" customWidth="1"/>
    <col min="9477" max="9477" width="18.85546875" style="15" customWidth="1"/>
    <col min="9478" max="9478" width="6.140625" style="15" customWidth="1"/>
    <col min="9479" max="9479" width="21.7109375" style="15" customWidth="1"/>
    <col min="9480" max="9480" width="1" style="15" customWidth="1"/>
    <col min="9481" max="9728" width="10" style="15"/>
    <col min="9729" max="9729" width="1" style="15" customWidth="1"/>
    <col min="9730" max="9730" width="4.42578125" style="15" customWidth="1"/>
    <col min="9731" max="9731" width="22.7109375" style="15" customWidth="1"/>
    <col min="9732" max="9732" width="34.85546875" style="15" customWidth="1"/>
    <col min="9733" max="9733" width="18.85546875" style="15" customWidth="1"/>
    <col min="9734" max="9734" width="6.140625" style="15" customWidth="1"/>
    <col min="9735" max="9735" width="21.7109375" style="15" customWidth="1"/>
    <col min="9736" max="9736" width="1" style="15" customWidth="1"/>
    <col min="9737" max="9984" width="10" style="15"/>
    <col min="9985" max="9985" width="1" style="15" customWidth="1"/>
    <col min="9986" max="9986" width="4.42578125" style="15" customWidth="1"/>
    <col min="9987" max="9987" width="22.7109375" style="15" customWidth="1"/>
    <col min="9988" max="9988" width="34.85546875" style="15" customWidth="1"/>
    <col min="9989" max="9989" width="18.85546875" style="15" customWidth="1"/>
    <col min="9990" max="9990" width="6.140625" style="15" customWidth="1"/>
    <col min="9991" max="9991" width="21.7109375" style="15" customWidth="1"/>
    <col min="9992" max="9992" width="1" style="15" customWidth="1"/>
    <col min="9993" max="10240" width="10" style="15"/>
    <col min="10241" max="10241" width="1" style="15" customWidth="1"/>
    <col min="10242" max="10242" width="4.42578125" style="15" customWidth="1"/>
    <col min="10243" max="10243" width="22.7109375" style="15" customWidth="1"/>
    <col min="10244" max="10244" width="34.85546875" style="15" customWidth="1"/>
    <col min="10245" max="10245" width="18.85546875" style="15" customWidth="1"/>
    <col min="10246" max="10246" width="6.140625" style="15" customWidth="1"/>
    <col min="10247" max="10247" width="21.7109375" style="15" customWidth="1"/>
    <col min="10248" max="10248" width="1" style="15" customWidth="1"/>
    <col min="10249" max="10496" width="10" style="15"/>
    <col min="10497" max="10497" width="1" style="15" customWidth="1"/>
    <col min="10498" max="10498" width="4.42578125" style="15" customWidth="1"/>
    <col min="10499" max="10499" width="22.7109375" style="15" customWidth="1"/>
    <col min="10500" max="10500" width="34.85546875" style="15" customWidth="1"/>
    <col min="10501" max="10501" width="18.85546875" style="15" customWidth="1"/>
    <col min="10502" max="10502" width="6.140625" style="15" customWidth="1"/>
    <col min="10503" max="10503" width="21.7109375" style="15" customWidth="1"/>
    <col min="10504" max="10504" width="1" style="15" customWidth="1"/>
    <col min="10505" max="10752" width="10" style="15"/>
    <col min="10753" max="10753" width="1" style="15" customWidth="1"/>
    <col min="10754" max="10754" width="4.42578125" style="15" customWidth="1"/>
    <col min="10755" max="10755" width="22.7109375" style="15" customWidth="1"/>
    <col min="10756" max="10756" width="34.85546875" style="15" customWidth="1"/>
    <col min="10757" max="10757" width="18.85546875" style="15" customWidth="1"/>
    <col min="10758" max="10758" width="6.140625" style="15" customWidth="1"/>
    <col min="10759" max="10759" width="21.7109375" style="15" customWidth="1"/>
    <col min="10760" max="10760" width="1" style="15" customWidth="1"/>
    <col min="10761" max="11008" width="10" style="15"/>
    <col min="11009" max="11009" width="1" style="15" customWidth="1"/>
    <col min="11010" max="11010" width="4.42578125" style="15" customWidth="1"/>
    <col min="11011" max="11011" width="22.7109375" style="15" customWidth="1"/>
    <col min="11012" max="11012" width="34.85546875" style="15" customWidth="1"/>
    <col min="11013" max="11013" width="18.85546875" style="15" customWidth="1"/>
    <col min="11014" max="11014" width="6.140625" style="15" customWidth="1"/>
    <col min="11015" max="11015" width="21.7109375" style="15" customWidth="1"/>
    <col min="11016" max="11016" width="1" style="15" customWidth="1"/>
    <col min="11017" max="11264" width="10" style="15"/>
    <col min="11265" max="11265" width="1" style="15" customWidth="1"/>
    <col min="11266" max="11266" width="4.42578125" style="15" customWidth="1"/>
    <col min="11267" max="11267" width="22.7109375" style="15" customWidth="1"/>
    <col min="11268" max="11268" width="34.85546875" style="15" customWidth="1"/>
    <col min="11269" max="11269" width="18.85546875" style="15" customWidth="1"/>
    <col min="11270" max="11270" width="6.140625" style="15" customWidth="1"/>
    <col min="11271" max="11271" width="21.7109375" style="15" customWidth="1"/>
    <col min="11272" max="11272" width="1" style="15" customWidth="1"/>
    <col min="11273" max="11520" width="10" style="15"/>
    <col min="11521" max="11521" width="1" style="15" customWidth="1"/>
    <col min="11522" max="11522" width="4.42578125" style="15" customWidth="1"/>
    <col min="11523" max="11523" width="22.7109375" style="15" customWidth="1"/>
    <col min="11524" max="11524" width="34.85546875" style="15" customWidth="1"/>
    <col min="11525" max="11525" width="18.85546875" style="15" customWidth="1"/>
    <col min="11526" max="11526" width="6.140625" style="15" customWidth="1"/>
    <col min="11527" max="11527" width="21.7109375" style="15" customWidth="1"/>
    <col min="11528" max="11528" width="1" style="15" customWidth="1"/>
    <col min="11529" max="11776" width="10" style="15"/>
    <col min="11777" max="11777" width="1" style="15" customWidth="1"/>
    <col min="11778" max="11778" width="4.42578125" style="15" customWidth="1"/>
    <col min="11779" max="11779" width="22.7109375" style="15" customWidth="1"/>
    <col min="11780" max="11780" width="34.85546875" style="15" customWidth="1"/>
    <col min="11781" max="11781" width="18.85546875" style="15" customWidth="1"/>
    <col min="11782" max="11782" width="6.140625" style="15" customWidth="1"/>
    <col min="11783" max="11783" width="21.7109375" style="15" customWidth="1"/>
    <col min="11784" max="11784" width="1" style="15" customWidth="1"/>
    <col min="11785" max="12032" width="10" style="15"/>
    <col min="12033" max="12033" width="1" style="15" customWidth="1"/>
    <col min="12034" max="12034" width="4.42578125" style="15" customWidth="1"/>
    <col min="12035" max="12035" width="22.7109375" style="15" customWidth="1"/>
    <col min="12036" max="12036" width="34.85546875" style="15" customWidth="1"/>
    <col min="12037" max="12037" width="18.85546875" style="15" customWidth="1"/>
    <col min="12038" max="12038" width="6.140625" style="15" customWidth="1"/>
    <col min="12039" max="12039" width="21.7109375" style="15" customWidth="1"/>
    <col min="12040" max="12040" width="1" style="15" customWidth="1"/>
    <col min="12041" max="12288" width="10" style="15"/>
    <col min="12289" max="12289" width="1" style="15" customWidth="1"/>
    <col min="12290" max="12290" width="4.42578125" style="15" customWidth="1"/>
    <col min="12291" max="12291" width="22.7109375" style="15" customWidth="1"/>
    <col min="12292" max="12292" width="34.85546875" style="15" customWidth="1"/>
    <col min="12293" max="12293" width="18.85546875" style="15" customWidth="1"/>
    <col min="12294" max="12294" width="6.140625" style="15" customWidth="1"/>
    <col min="12295" max="12295" width="21.7109375" style="15" customWidth="1"/>
    <col min="12296" max="12296" width="1" style="15" customWidth="1"/>
    <col min="12297" max="12544" width="10" style="15"/>
    <col min="12545" max="12545" width="1" style="15" customWidth="1"/>
    <col min="12546" max="12546" width="4.42578125" style="15" customWidth="1"/>
    <col min="12547" max="12547" width="22.7109375" style="15" customWidth="1"/>
    <col min="12548" max="12548" width="34.85546875" style="15" customWidth="1"/>
    <col min="12549" max="12549" width="18.85546875" style="15" customWidth="1"/>
    <col min="12550" max="12550" width="6.140625" style="15" customWidth="1"/>
    <col min="12551" max="12551" width="21.7109375" style="15" customWidth="1"/>
    <col min="12552" max="12552" width="1" style="15" customWidth="1"/>
    <col min="12553" max="12800" width="10" style="15"/>
    <col min="12801" max="12801" width="1" style="15" customWidth="1"/>
    <col min="12802" max="12802" width="4.42578125" style="15" customWidth="1"/>
    <col min="12803" max="12803" width="22.7109375" style="15" customWidth="1"/>
    <col min="12804" max="12804" width="34.85546875" style="15" customWidth="1"/>
    <col min="12805" max="12805" width="18.85546875" style="15" customWidth="1"/>
    <col min="12806" max="12806" width="6.140625" style="15" customWidth="1"/>
    <col min="12807" max="12807" width="21.7109375" style="15" customWidth="1"/>
    <col min="12808" max="12808" width="1" style="15" customWidth="1"/>
    <col min="12809" max="13056" width="10" style="15"/>
    <col min="13057" max="13057" width="1" style="15" customWidth="1"/>
    <col min="13058" max="13058" width="4.42578125" style="15" customWidth="1"/>
    <col min="13059" max="13059" width="22.7109375" style="15" customWidth="1"/>
    <col min="13060" max="13060" width="34.85546875" style="15" customWidth="1"/>
    <col min="13061" max="13061" width="18.85546875" style="15" customWidth="1"/>
    <col min="13062" max="13062" width="6.140625" style="15" customWidth="1"/>
    <col min="13063" max="13063" width="21.7109375" style="15" customWidth="1"/>
    <col min="13064" max="13064" width="1" style="15" customWidth="1"/>
    <col min="13065" max="13312" width="10" style="15"/>
    <col min="13313" max="13313" width="1" style="15" customWidth="1"/>
    <col min="13314" max="13314" width="4.42578125" style="15" customWidth="1"/>
    <col min="13315" max="13315" width="22.7109375" style="15" customWidth="1"/>
    <col min="13316" max="13316" width="34.85546875" style="15" customWidth="1"/>
    <col min="13317" max="13317" width="18.85546875" style="15" customWidth="1"/>
    <col min="13318" max="13318" width="6.140625" style="15" customWidth="1"/>
    <col min="13319" max="13319" width="21.7109375" style="15" customWidth="1"/>
    <col min="13320" max="13320" width="1" style="15" customWidth="1"/>
    <col min="13321" max="13568" width="10" style="15"/>
    <col min="13569" max="13569" width="1" style="15" customWidth="1"/>
    <col min="13570" max="13570" width="4.42578125" style="15" customWidth="1"/>
    <col min="13571" max="13571" width="22.7109375" style="15" customWidth="1"/>
    <col min="13572" max="13572" width="34.85546875" style="15" customWidth="1"/>
    <col min="13573" max="13573" width="18.85546875" style="15" customWidth="1"/>
    <col min="13574" max="13574" width="6.140625" style="15" customWidth="1"/>
    <col min="13575" max="13575" width="21.7109375" style="15" customWidth="1"/>
    <col min="13576" max="13576" width="1" style="15" customWidth="1"/>
    <col min="13577" max="13824" width="10" style="15"/>
    <col min="13825" max="13825" width="1" style="15" customWidth="1"/>
    <col min="13826" max="13826" width="4.42578125" style="15" customWidth="1"/>
    <col min="13827" max="13827" width="22.7109375" style="15" customWidth="1"/>
    <col min="13828" max="13828" width="34.85546875" style="15" customWidth="1"/>
    <col min="13829" max="13829" width="18.85546875" style="15" customWidth="1"/>
    <col min="13830" max="13830" width="6.140625" style="15" customWidth="1"/>
    <col min="13831" max="13831" width="21.7109375" style="15" customWidth="1"/>
    <col min="13832" max="13832" width="1" style="15" customWidth="1"/>
    <col min="13833" max="14080" width="10" style="15"/>
    <col min="14081" max="14081" width="1" style="15" customWidth="1"/>
    <col min="14082" max="14082" width="4.42578125" style="15" customWidth="1"/>
    <col min="14083" max="14083" width="22.7109375" style="15" customWidth="1"/>
    <col min="14084" max="14084" width="34.85546875" style="15" customWidth="1"/>
    <col min="14085" max="14085" width="18.85546875" style="15" customWidth="1"/>
    <col min="14086" max="14086" width="6.140625" style="15" customWidth="1"/>
    <col min="14087" max="14087" width="21.7109375" style="15" customWidth="1"/>
    <col min="14088" max="14088" width="1" style="15" customWidth="1"/>
    <col min="14089" max="14336" width="10" style="15"/>
    <col min="14337" max="14337" width="1" style="15" customWidth="1"/>
    <col min="14338" max="14338" width="4.42578125" style="15" customWidth="1"/>
    <col min="14339" max="14339" width="22.7109375" style="15" customWidth="1"/>
    <col min="14340" max="14340" width="34.85546875" style="15" customWidth="1"/>
    <col min="14341" max="14341" width="18.85546875" style="15" customWidth="1"/>
    <col min="14342" max="14342" width="6.140625" style="15" customWidth="1"/>
    <col min="14343" max="14343" width="21.7109375" style="15" customWidth="1"/>
    <col min="14344" max="14344" width="1" style="15" customWidth="1"/>
    <col min="14345" max="14592" width="10" style="15"/>
    <col min="14593" max="14593" width="1" style="15" customWidth="1"/>
    <col min="14594" max="14594" width="4.42578125" style="15" customWidth="1"/>
    <col min="14595" max="14595" width="22.7109375" style="15" customWidth="1"/>
    <col min="14596" max="14596" width="34.85546875" style="15" customWidth="1"/>
    <col min="14597" max="14597" width="18.85546875" style="15" customWidth="1"/>
    <col min="14598" max="14598" width="6.140625" style="15" customWidth="1"/>
    <col min="14599" max="14599" width="21.7109375" style="15" customWidth="1"/>
    <col min="14600" max="14600" width="1" style="15" customWidth="1"/>
    <col min="14601" max="14848" width="10" style="15"/>
    <col min="14849" max="14849" width="1" style="15" customWidth="1"/>
    <col min="14850" max="14850" width="4.42578125" style="15" customWidth="1"/>
    <col min="14851" max="14851" width="22.7109375" style="15" customWidth="1"/>
    <col min="14852" max="14852" width="34.85546875" style="15" customWidth="1"/>
    <col min="14853" max="14853" width="18.85546875" style="15" customWidth="1"/>
    <col min="14854" max="14854" width="6.140625" style="15" customWidth="1"/>
    <col min="14855" max="14855" width="21.7109375" style="15" customWidth="1"/>
    <col min="14856" max="14856" width="1" style="15" customWidth="1"/>
    <col min="14857" max="15104" width="10" style="15"/>
    <col min="15105" max="15105" width="1" style="15" customWidth="1"/>
    <col min="15106" max="15106" width="4.42578125" style="15" customWidth="1"/>
    <col min="15107" max="15107" width="22.7109375" style="15" customWidth="1"/>
    <col min="15108" max="15108" width="34.85546875" style="15" customWidth="1"/>
    <col min="15109" max="15109" width="18.85546875" style="15" customWidth="1"/>
    <col min="15110" max="15110" width="6.140625" style="15" customWidth="1"/>
    <col min="15111" max="15111" width="21.7109375" style="15" customWidth="1"/>
    <col min="15112" max="15112" width="1" style="15" customWidth="1"/>
    <col min="15113" max="15360" width="10" style="15"/>
    <col min="15361" max="15361" width="1" style="15" customWidth="1"/>
    <col min="15362" max="15362" width="4.42578125" style="15" customWidth="1"/>
    <col min="15363" max="15363" width="22.7109375" style="15" customWidth="1"/>
    <col min="15364" max="15364" width="34.85546875" style="15" customWidth="1"/>
    <col min="15365" max="15365" width="18.85546875" style="15" customWidth="1"/>
    <col min="15366" max="15366" width="6.140625" style="15" customWidth="1"/>
    <col min="15367" max="15367" width="21.7109375" style="15" customWidth="1"/>
    <col min="15368" max="15368" width="1" style="15" customWidth="1"/>
    <col min="15369" max="15616" width="10" style="15"/>
    <col min="15617" max="15617" width="1" style="15" customWidth="1"/>
    <col min="15618" max="15618" width="4.42578125" style="15" customWidth="1"/>
    <col min="15619" max="15619" width="22.7109375" style="15" customWidth="1"/>
    <col min="15620" max="15620" width="34.85546875" style="15" customWidth="1"/>
    <col min="15621" max="15621" width="18.85546875" style="15" customWidth="1"/>
    <col min="15622" max="15622" width="6.140625" style="15" customWidth="1"/>
    <col min="15623" max="15623" width="21.7109375" style="15" customWidth="1"/>
    <col min="15624" max="15624" width="1" style="15" customWidth="1"/>
    <col min="15625" max="15872" width="10" style="15"/>
    <col min="15873" max="15873" width="1" style="15" customWidth="1"/>
    <col min="15874" max="15874" width="4.42578125" style="15" customWidth="1"/>
    <col min="15875" max="15875" width="22.7109375" style="15" customWidth="1"/>
    <col min="15876" max="15876" width="34.85546875" style="15" customWidth="1"/>
    <col min="15877" max="15877" width="18.85546875" style="15" customWidth="1"/>
    <col min="15878" max="15878" width="6.140625" style="15" customWidth="1"/>
    <col min="15879" max="15879" width="21.7109375" style="15" customWidth="1"/>
    <col min="15880" max="15880" width="1" style="15" customWidth="1"/>
    <col min="15881" max="16128" width="10" style="15"/>
    <col min="16129" max="16129" width="1" style="15" customWidth="1"/>
    <col min="16130" max="16130" width="4.42578125" style="15" customWidth="1"/>
    <col min="16131" max="16131" width="22.7109375" style="15" customWidth="1"/>
    <col min="16132" max="16132" width="34.85546875" style="15" customWidth="1"/>
    <col min="16133" max="16133" width="18.85546875" style="15" customWidth="1"/>
    <col min="16134" max="16134" width="6.140625" style="15" customWidth="1"/>
    <col min="16135" max="16135" width="21.7109375" style="15" customWidth="1"/>
    <col min="16136" max="16136" width="1" style="15" customWidth="1"/>
    <col min="16137" max="16384" width="10" style="15"/>
  </cols>
  <sheetData>
    <row r="1" spans="1:8" ht="15.75" x14ac:dyDescent="0.25">
      <c r="A1" s="10"/>
      <c r="B1" s="11"/>
      <c r="C1" s="12"/>
      <c r="D1" s="12"/>
      <c r="E1" s="12"/>
      <c r="F1" s="13"/>
      <c r="G1" s="14"/>
      <c r="H1" s="10"/>
    </row>
    <row r="2" spans="1:8" ht="15.75" x14ac:dyDescent="0.25">
      <c r="A2" s="10"/>
      <c r="B2" s="11"/>
      <c r="C2" s="12"/>
      <c r="D2" s="12"/>
      <c r="E2" s="12"/>
      <c r="F2" s="16"/>
      <c r="G2" s="17"/>
      <c r="H2" s="10"/>
    </row>
    <row r="3" spans="1:8" s="20" customFormat="1" ht="27" customHeight="1" x14ac:dyDescent="0.15">
      <c r="A3" s="10"/>
      <c r="B3" s="18"/>
      <c r="C3" s="10"/>
      <c r="D3" s="10"/>
      <c r="E3" s="10"/>
      <c r="F3" s="19"/>
      <c r="G3" s="19"/>
      <c r="H3" s="10"/>
    </row>
    <row r="4" spans="1:8" ht="15.75" x14ac:dyDescent="0.25">
      <c r="A4" s="19"/>
      <c r="B4" s="319" t="s">
        <v>19</v>
      </c>
      <c r="C4" s="319"/>
      <c r="D4" s="319"/>
      <c r="E4" s="319"/>
      <c r="F4" s="319"/>
      <c r="G4" s="319"/>
      <c r="H4" s="19"/>
    </row>
    <row r="5" spans="1:8" ht="9" customHeight="1" x14ac:dyDescent="0.25">
      <c r="A5" s="19"/>
      <c r="B5" s="21"/>
      <c r="C5" s="22"/>
      <c r="D5" s="16"/>
      <c r="E5" s="16"/>
      <c r="F5" s="16"/>
      <c r="G5" s="16"/>
      <c r="H5" s="19"/>
    </row>
    <row r="6" spans="1:8" ht="15.75" x14ac:dyDescent="0.25">
      <c r="A6" s="19"/>
      <c r="B6" s="21"/>
      <c r="C6" s="16"/>
      <c r="D6" s="23" t="s">
        <v>20</v>
      </c>
      <c r="E6" s="24" t="s">
        <v>48</v>
      </c>
      <c r="F6" s="16"/>
      <c r="H6" s="19"/>
    </row>
    <row r="7" spans="1:8" ht="15.75" customHeight="1" x14ac:dyDescent="0.25">
      <c r="A7" s="19"/>
      <c r="B7" s="320" t="s">
        <v>21</v>
      </c>
      <c r="C7" s="320"/>
      <c r="D7" s="320"/>
      <c r="E7" s="320"/>
      <c r="F7" s="320"/>
      <c r="G7" s="320"/>
      <c r="H7" s="19"/>
    </row>
    <row r="8" spans="1:8" s="20" customFormat="1" ht="5.25" x14ac:dyDescent="0.15">
      <c r="A8" s="19"/>
      <c r="B8" s="25"/>
      <c r="C8" s="19"/>
      <c r="D8" s="19"/>
      <c r="E8" s="19"/>
      <c r="F8" s="19"/>
      <c r="G8" s="19"/>
      <c r="H8" s="19"/>
    </row>
    <row r="9" spans="1:8" ht="63" customHeight="1" x14ac:dyDescent="0.25">
      <c r="A9" s="19"/>
      <c r="B9" s="26" t="s">
        <v>22</v>
      </c>
      <c r="C9" s="301" t="s">
        <v>23</v>
      </c>
      <c r="D9" s="321" t="s">
        <v>24</v>
      </c>
      <c r="E9" s="321"/>
      <c r="F9" s="321"/>
      <c r="G9" s="321"/>
      <c r="H9" s="19"/>
    </row>
    <row r="10" spans="1:8" ht="32.25" customHeight="1" x14ac:dyDescent="0.25">
      <c r="A10" s="19"/>
      <c r="B10" s="26">
        <v>1</v>
      </c>
      <c r="C10" s="27" t="s">
        <v>25</v>
      </c>
      <c r="D10" s="311" t="s">
        <v>861</v>
      </c>
      <c r="E10" s="311"/>
      <c r="F10" s="311"/>
      <c r="G10" s="311"/>
      <c r="H10" s="19"/>
    </row>
    <row r="11" spans="1:8" ht="32.25" customHeight="1" x14ac:dyDescent="0.25">
      <c r="A11" s="19"/>
      <c r="B11" s="26">
        <v>2</v>
      </c>
      <c r="C11" s="27" t="s">
        <v>26</v>
      </c>
      <c r="D11" s="311" t="s">
        <v>862</v>
      </c>
      <c r="E11" s="311"/>
      <c r="F11" s="311"/>
      <c r="G11" s="311"/>
      <c r="H11" s="19"/>
    </row>
    <row r="12" spans="1:8" ht="49.5" customHeight="1" x14ac:dyDescent="0.25">
      <c r="A12" s="19"/>
      <c r="B12" s="26">
        <v>3</v>
      </c>
      <c r="C12" s="27" t="s">
        <v>27</v>
      </c>
      <c r="D12" s="311" t="s">
        <v>28</v>
      </c>
      <c r="E12" s="311"/>
      <c r="F12" s="311"/>
      <c r="G12" s="311"/>
      <c r="H12" s="19"/>
    </row>
    <row r="13" spans="1:8" ht="72.75" customHeight="1" x14ac:dyDescent="0.25">
      <c r="A13" s="19"/>
      <c r="B13" s="26">
        <v>4</v>
      </c>
      <c r="C13" s="27" t="s">
        <v>863</v>
      </c>
      <c r="D13" s="311" t="s">
        <v>864</v>
      </c>
      <c r="E13" s="311"/>
      <c r="F13" s="311"/>
      <c r="G13" s="311"/>
      <c r="H13" s="19"/>
    </row>
    <row r="14" spans="1:8" ht="30" customHeight="1" x14ac:dyDescent="0.25">
      <c r="A14" s="19"/>
      <c r="B14" s="26">
        <v>5</v>
      </c>
      <c r="C14" s="27" t="s">
        <v>29</v>
      </c>
      <c r="D14" s="313" t="s">
        <v>30</v>
      </c>
      <c r="E14" s="314"/>
      <c r="F14" s="314"/>
      <c r="G14" s="315"/>
      <c r="H14" s="19"/>
    </row>
    <row r="15" spans="1:8" x14ac:dyDescent="0.25">
      <c r="A15" s="19"/>
      <c r="B15" s="26">
        <v>6</v>
      </c>
      <c r="C15" s="27" t="s">
        <v>31</v>
      </c>
      <c r="D15" s="311" t="str">
        <f>"Расчет значения индикатора информативности "</f>
        <v xml:space="preserve">Расчет значения индикатора информативности </v>
      </c>
      <c r="E15" s="311"/>
      <c r="F15" s="311"/>
      <c r="G15" s="311"/>
      <c r="H15" s="19"/>
    </row>
    <row r="16" spans="1:8" x14ac:dyDescent="0.25">
      <c r="A16" s="19"/>
      <c r="B16" s="26">
        <v>7</v>
      </c>
      <c r="C16" s="27" t="s">
        <v>32</v>
      </c>
      <c r="D16" s="311" t="str">
        <f>"Расчет значения индикатора исполнительности "</f>
        <v xml:space="preserve">Расчет значения индикатора исполнительности </v>
      </c>
      <c r="E16" s="311"/>
      <c r="F16" s="311"/>
      <c r="G16" s="311"/>
      <c r="H16" s="19"/>
    </row>
    <row r="17" spans="1:8" x14ac:dyDescent="0.25">
      <c r="A17" s="19"/>
      <c r="B17" s="26">
        <v>8</v>
      </c>
      <c r="C17" s="27" t="s">
        <v>33</v>
      </c>
      <c r="D17" s="311" t="str">
        <f>"Расчет значения индикатора результативности обратной связи "</f>
        <v xml:space="preserve">Расчет значения индикатора результативности обратной связи </v>
      </c>
      <c r="E17" s="311"/>
      <c r="F17" s="311"/>
      <c r="G17" s="311"/>
      <c r="H17" s="19"/>
    </row>
    <row r="18" spans="1:8" ht="57" customHeight="1" x14ac:dyDescent="0.25">
      <c r="A18" s="19"/>
      <c r="B18" s="26">
        <v>9</v>
      </c>
      <c r="C18" s="27" t="s">
        <v>34</v>
      </c>
      <c r="D18" s="316" t="s">
        <v>35</v>
      </c>
      <c r="E18" s="317"/>
      <c r="F18" s="317"/>
      <c r="G18" s="318"/>
      <c r="H18" s="19"/>
    </row>
    <row r="19" spans="1:8" ht="30.75" customHeight="1" x14ac:dyDescent="0.25">
      <c r="A19" s="19"/>
      <c r="B19" s="26">
        <v>10</v>
      </c>
      <c r="C19" s="27" t="s">
        <v>36</v>
      </c>
      <c r="D19" s="313" t="s">
        <v>867</v>
      </c>
      <c r="E19" s="314"/>
      <c r="F19" s="314"/>
      <c r="G19" s="315"/>
      <c r="H19" s="19"/>
    </row>
    <row r="20" spans="1:8" ht="27.75" customHeight="1" x14ac:dyDescent="0.25">
      <c r="A20" s="19"/>
      <c r="B20" s="26">
        <v>11</v>
      </c>
      <c r="C20" s="27" t="s">
        <v>37</v>
      </c>
      <c r="D20" s="313" t="s">
        <v>868</v>
      </c>
      <c r="E20" s="314"/>
      <c r="F20" s="314"/>
      <c r="G20" s="315"/>
      <c r="H20" s="19"/>
    </row>
    <row r="21" spans="1:8" ht="36" customHeight="1" x14ac:dyDescent="0.25">
      <c r="A21" s="19"/>
      <c r="B21" s="304">
        <v>12</v>
      </c>
      <c r="C21" s="27" t="s">
        <v>38</v>
      </c>
      <c r="D21" s="316" t="s">
        <v>869</v>
      </c>
      <c r="E21" s="317"/>
      <c r="F21" s="317"/>
      <c r="G21" s="318"/>
      <c r="H21" s="19"/>
    </row>
    <row r="22" spans="1:8" ht="22.5" customHeight="1" x14ac:dyDescent="0.25">
      <c r="A22" s="19"/>
      <c r="B22" s="304">
        <v>13</v>
      </c>
      <c r="C22" s="27" t="s">
        <v>39</v>
      </c>
      <c r="D22" s="311" t="s">
        <v>40</v>
      </c>
      <c r="E22" s="311"/>
      <c r="F22" s="311"/>
      <c r="G22" s="311"/>
      <c r="H22" s="19"/>
    </row>
    <row r="23" spans="1:8" ht="29.25" customHeight="1" x14ac:dyDescent="0.25">
      <c r="A23" s="19"/>
      <c r="B23" s="304">
        <v>14</v>
      </c>
      <c r="C23" s="27" t="s">
        <v>41</v>
      </c>
      <c r="D23" s="311" t="s">
        <v>870</v>
      </c>
      <c r="E23" s="311"/>
      <c r="F23" s="311"/>
      <c r="G23" s="311"/>
      <c r="H23" s="19"/>
    </row>
    <row r="24" spans="1:8" ht="54" customHeight="1" x14ac:dyDescent="0.25">
      <c r="A24" s="19"/>
      <c r="B24" s="304">
        <v>15</v>
      </c>
      <c r="C24" s="27" t="s">
        <v>42</v>
      </c>
      <c r="D24" s="311" t="s">
        <v>871</v>
      </c>
      <c r="E24" s="311"/>
      <c r="F24" s="311"/>
      <c r="G24" s="311"/>
      <c r="H24" s="19"/>
    </row>
    <row r="25" spans="1:8" ht="15.75" customHeight="1" x14ac:dyDescent="0.25">
      <c r="A25" s="19"/>
      <c r="B25" s="304">
        <v>16</v>
      </c>
      <c r="C25" s="27"/>
      <c r="D25" s="311" t="s">
        <v>872</v>
      </c>
      <c r="E25" s="311"/>
      <c r="F25" s="311"/>
      <c r="G25" s="311"/>
      <c r="H25" s="19"/>
    </row>
    <row r="26" spans="1:8" s="20" customFormat="1" ht="42.75" customHeight="1" x14ac:dyDescent="0.15">
      <c r="A26" s="19"/>
      <c r="B26" s="25"/>
      <c r="C26" s="19"/>
      <c r="D26" s="19"/>
      <c r="E26" s="19"/>
      <c r="F26" s="19"/>
      <c r="G26" s="19"/>
      <c r="H26" s="19"/>
    </row>
    <row r="27" spans="1:8" ht="15" customHeight="1" x14ac:dyDescent="0.25">
      <c r="A27" s="19"/>
      <c r="B27" s="28"/>
      <c r="C27" s="312" t="s">
        <v>43</v>
      </c>
      <c r="D27" s="312"/>
      <c r="E27" s="29" t="s">
        <v>44</v>
      </c>
      <c r="F27" s="30"/>
      <c r="G27" s="31"/>
      <c r="H27" s="19"/>
    </row>
    <row r="28" spans="1:8" x14ac:dyDescent="0.25">
      <c r="A28" s="19"/>
      <c r="B28" s="28"/>
      <c r="C28" s="32"/>
      <c r="D28" s="32" t="s">
        <v>45</v>
      </c>
      <c r="E28" s="33" t="s">
        <v>46</v>
      </c>
      <c r="F28" s="32"/>
      <c r="G28" s="33" t="s">
        <v>47</v>
      </c>
      <c r="H28" s="19"/>
    </row>
    <row r="29" spans="1:8" s="20" customFormat="1" ht="5.25" x14ac:dyDescent="0.15">
      <c r="A29" s="19"/>
      <c r="B29" s="25"/>
      <c r="C29" s="19"/>
      <c r="D29" s="19"/>
      <c r="E29" s="19"/>
      <c r="F29" s="19"/>
      <c r="G29" s="19"/>
      <c r="H29" s="19"/>
    </row>
  </sheetData>
  <mergeCells count="20">
    <mergeCell ref="D19:G19"/>
    <mergeCell ref="B4:G4"/>
    <mergeCell ref="B7:G7"/>
    <mergeCell ref="D9:G9"/>
    <mergeCell ref="D10:G10"/>
    <mergeCell ref="D11:G11"/>
    <mergeCell ref="D12:G12"/>
    <mergeCell ref="D14:G14"/>
    <mergeCell ref="D15:G15"/>
    <mergeCell ref="D16:G16"/>
    <mergeCell ref="D17:G17"/>
    <mergeCell ref="D18:G18"/>
    <mergeCell ref="D13:G13"/>
    <mergeCell ref="D25:G25"/>
    <mergeCell ref="C27:D27"/>
    <mergeCell ref="D20:G20"/>
    <mergeCell ref="D21:G21"/>
    <mergeCell ref="D22:G22"/>
    <mergeCell ref="D23:G23"/>
    <mergeCell ref="D24:G24"/>
  </mergeCells>
  <pageMargins left="0.39370078740157483" right="0.39370078740157483" top="0.74803149606299213" bottom="0.74803149606299213" header="0.31496062992125984" footer="0.31496062992125984"/>
  <pageSetup paperSize="9" scale="8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3"/>
  <sheetViews>
    <sheetView view="pageBreakPreview" zoomScaleNormal="100" zoomScaleSheetLayoutView="100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D21" sqref="A20:D21"/>
    </sheetView>
  </sheetViews>
  <sheetFormatPr defaultColWidth="10" defaultRowHeight="15" x14ac:dyDescent="0.25"/>
  <cols>
    <col min="1" max="1" width="3.7109375" style="80" customWidth="1"/>
    <col min="2" max="2" width="69.28515625" style="81" customWidth="1"/>
    <col min="3" max="3" width="17.85546875" style="82" customWidth="1"/>
    <col min="4" max="4" width="24.85546875" style="80" customWidth="1"/>
    <col min="5" max="242" width="10" style="80"/>
    <col min="243" max="243" width="1" style="80" customWidth="1"/>
    <col min="244" max="244" width="2.7109375" style="80" bestFit="1" customWidth="1"/>
    <col min="245" max="245" width="25.28515625" style="80" customWidth="1"/>
    <col min="246" max="246" width="19.7109375" style="80" customWidth="1"/>
    <col min="247" max="247" width="45.7109375" style="80" customWidth="1"/>
    <col min="248" max="248" width="1" style="80" customWidth="1"/>
    <col min="249" max="498" width="10" style="80"/>
    <col min="499" max="499" width="1" style="80" customWidth="1"/>
    <col min="500" max="500" width="2.7109375" style="80" bestFit="1" customWidth="1"/>
    <col min="501" max="501" width="25.28515625" style="80" customWidth="1"/>
    <col min="502" max="502" width="19.7109375" style="80" customWidth="1"/>
    <col min="503" max="503" width="45.7109375" style="80" customWidth="1"/>
    <col min="504" max="504" width="1" style="80" customWidth="1"/>
    <col min="505" max="754" width="10" style="80"/>
    <col min="755" max="755" width="1" style="80" customWidth="1"/>
    <col min="756" max="756" width="2.7109375" style="80" bestFit="1" customWidth="1"/>
    <col min="757" max="757" width="25.28515625" style="80" customWidth="1"/>
    <col min="758" max="758" width="19.7109375" style="80" customWidth="1"/>
    <col min="759" max="759" width="45.7109375" style="80" customWidth="1"/>
    <col min="760" max="760" width="1" style="80" customWidth="1"/>
    <col min="761" max="1010" width="10" style="80"/>
    <col min="1011" max="1011" width="1" style="80" customWidth="1"/>
    <col min="1012" max="1012" width="2.7109375" style="80" bestFit="1" customWidth="1"/>
    <col min="1013" max="1013" width="25.28515625" style="80" customWidth="1"/>
    <col min="1014" max="1014" width="19.7109375" style="80" customWidth="1"/>
    <col min="1015" max="1015" width="45.7109375" style="80" customWidth="1"/>
    <col min="1016" max="1016" width="1" style="80" customWidth="1"/>
    <col min="1017" max="1266" width="10" style="80"/>
    <col min="1267" max="1267" width="1" style="80" customWidth="1"/>
    <col min="1268" max="1268" width="2.7109375" style="80" bestFit="1" customWidth="1"/>
    <col min="1269" max="1269" width="25.28515625" style="80" customWidth="1"/>
    <col min="1270" max="1270" width="19.7109375" style="80" customWidth="1"/>
    <col min="1271" max="1271" width="45.7109375" style="80" customWidth="1"/>
    <col min="1272" max="1272" width="1" style="80" customWidth="1"/>
    <col min="1273" max="1522" width="10" style="80"/>
    <col min="1523" max="1523" width="1" style="80" customWidth="1"/>
    <col min="1524" max="1524" width="2.7109375" style="80" bestFit="1" customWidth="1"/>
    <col min="1525" max="1525" width="25.28515625" style="80" customWidth="1"/>
    <col min="1526" max="1526" width="19.7109375" style="80" customWidth="1"/>
    <col min="1527" max="1527" width="45.7109375" style="80" customWidth="1"/>
    <col min="1528" max="1528" width="1" style="80" customWidth="1"/>
    <col min="1529" max="1778" width="10" style="80"/>
    <col min="1779" max="1779" width="1" style="80" customWidth="1"/>
    <col min="1780" max="1780" width="2.7109375" style="80" bestFit="1" customWidth="1"/>
    <col min="1781" max="1781" width="25.28515625" style="80" customWidth="1"/>
    <col min="1782" max="1782" width="19.7109375" style="80" customWidth="1"/>
    <col min="1783" max="1783" width="45.7109375" style="80" customWidth="1"/>
    <col min="1784" max="1784" width="1" style="80" customWidth="1"/>
    <col min="1785" max="2034" width="10" style="80"/>
    <col min="2035" max="2035" width="1" style="80" customWidth="1"/>
    <col min="2036" max="2036" width="2.7109375" style="80" bestFit="1" customWidth="1"/>
    <col min="2037" max="2037" width="25.28515625" style="80" customWidth="1"/>
    <col min="2038" max="2038" width="19.7109375" style="80" customWidth="1"/>
    <col min="2039" max="2039" width="45.7109375" style="80" customWidth="1"/>
    <col min="2040" max="2040" width="1" style="80" customWidth="1"/>
    <col min="2041" max="2290" width="10" style="80"/>
    <col min="2291" max="2291" width="1" style="80" customWidth="1"/>
    <col min="2292" max="2292" width="2.7109375" style="80" bestFit="1" customWidth="1"/>
    <col min="2293" max="2293" width="25.28515625" style="80" customWidth="1"/>
    <col min="2294" max="2294" width="19.7109375" style="80" customWidth="1"/>
    <col min="2295" max="2295" width="45.7109375" style="80" customWidth="1"/>
    <col min="2296" max="2296" width="1" style="80" customWidth="1"/>
    <col min="2297" max="2546" width="10" style="80"/>
    <col min="2547" max="2547" width="1" style="80" customWidth="1"/>
    <col min="2548" max="2548" width="2.7109375" style="80" bestFit="1" customWidth="1"/>
    <col min="2549" max="2549" width="25.28515625" style="80" customWidth="1"/>
    <col min="2550" max="2550" width="19.7109375" style="80" customWidth="1"/>
    <col min="2551" max="2551" width="45.7109375" style="80" customWidth="1"/>
    <col min="2552" max="2552" width="1" style="80" customWidth="1"/>
    <col min="2553" max="2802" width="10" style="80"/>
    <col min="2803" max="2803" width="1" style="80" customWidth="1"/>
    <col min="2804" max="2804" width="2.7109375" style="80" bestFit="1" customWidth="1"/>
    <col min="2805" max="2805" width="25.28515625" style="80" customWidth="1"/>
    <col min="2806" max="2806" width="19.7109375" style="80" customWidth="1"/>
    <col min="2807" max="2807" width="45.7109375" style="80" customWidth="1"/>
    <col min="2808" max="2808" width="1" style="80" customWidth="1"/>
    <col min="2809" max="3058" width="10" style="80"/>
    <col min="3059" max="3059" width="1" style="80" customWidth="1"/>
    <col min="3060" max="3060" width="2.7109375" style="80" bestFit="1" customWidth="1"/>
    <col min="3061" max="3061" width="25.28515625" style="80" customWidth="1"/>
    <col min="3062" max="3062" width="19.7109375" style="80" customWidth="1"/>
    <col min="3063" max="3063" width="45.7109375" style="80" customWidth="1"/>
    <col min="3064" max="3064" width="1" style="80" customWidth="1"/>
    <col min="3065" max="3314" width="10" style="80"/>
    <col min="3315" max="3315" width="1" style="80" customWidth="1"/>
    <col min="3316" max="3316" width="2.7109375" style="80" bestFit="1" customWidth="1"/>
    <col min="3317" max="3317" width="25.28515625" style="80" customWidth="1"/>
    <col min="3318" max="3318" width="19.7109375" style="80" customWidth="1"/>
    <col min="3319" max="3319" width="45.7109375" style="80" customWidth="1"/>
    <col min="3320" max="3320" width="1" style="80" customWidth="1"/>
    <col min="3321" max="3570" width="10" style="80"/>
    <col min="3571" max="3571" width="1" style="80" customWidth="1"/>
    <col min="3572" max="3572" width="2.7109375" style="80" bestFit="1" customWidth="1"/>
    <col min="3573" max="3573" width="25.28515625" style="80" customWidth="1"/>
    <col min="3574" max="3574" width="19.7109375" style="80" customWidth="1"/>
    <col min="3575" max="3575" width="45.7109375" style="80" customWidth="1"/>
    <col min="3576" max="3576" width="1" style="80" customWidth="1"/>
    <col min="3577" max="3826" width="10" style="80"/>
    <col min="3827" max="3827" width="1" style="80" customWidth="1"/>
    <col min="3828" max="3828" width="2.7109375" style="80" bestFit="1" customWidth="1"/>
    <col min="3829" max="3829" width="25.28515625" style="80" customWidth="1"/>
    <col min="3830" max="3830" width="19.7109375" style="80" customWidth="1"/>
    <col min="3831" max="3831" width="45.7109375" style="80" customWidth="1"/>
    <col min="3832" max="3832" width="1" style="80" customWidth="1"/>
    <col min="3833" max="4082" width="10" style="80"/>
    <col min="4083" max="4083" width="1" style="80" customWidth="1"/>
    <col min="4084" max="4084" width="2.7109375" style="80" bestFit="1" customWidth="1"/>
    <col min="4085" max="4085" width="25.28515625" style="80" customWidth="1"/>
    <col min="4086" max="4086" width="19.7109375" style="80" customWidth="1"/>
    <col min="4087" max="4087" width="45.7109375" style="80" customWidth="1"/>
    <col min="4088" max="4088" width="1" style="80" customWidth="1"/>
    <col min="4089" max="4338" width="10" style="80"/>
    <col min="4339" max="4339" width="1" style="80" customWidth="1"/>
    <col min="4340" max="4340" width="2.7109375" style="80" bestFit="1" customWidth="1"/>
    <col min="4341" max="4341" width="25.28515625" style="80" customWidth="1"/>
    <col min="4342" max="4342" width="19.7109375" style="80" customWidth="1"/>
    <col min="4343" max="4343" width="45.7109375" style="80" customWidth="1"/>
    <col min="4344" max="4344" width="1" style="80" customWidth="1"/>
    <col min="4345" max="4594" width="10" style="80"/>
    <col min="4595" max="4595" width="1" style="80" customWidth="1"/>
    <col min="4596" max="4596" width="2.7109375" style="80" bestFit="1" customWidth="1"/>
    <col min="4597" max="4597" width="25.28515625" style="80" customWidth="1"/>
    <col min="4598" max="4598" width="19.7109375" style="80" customWidth="1"/>
    <col min="4599" max="4599" width="45.7109375" style="80" customWidth="1"/>
    <col min="4600" max="4600" width="1" style="80" customWidth="1"/>
    <col min="4601" max="4850" width="10" style="80"/>
    <col min="4851" max="4851" width="1" style="80" customWidth="1"/>
    <col min="4852" max="4852" width="2.7109375" style="80" bestFit="1" customWidth="1"/>
    <col min="4853" max="4853" width="25.28515625" style="80" customWidth="1"/>
    <col min="4854" max="4854" width="19.7109375" style="80" customWidth="1"/>
    <col min="4855" max="4855" width="45.7109375" style="80" customWidth="1"/>
    <col min="4856" max="4856" width="1" style="80" customWidth="1"/>
    <col min="4857" max="5106" width="10" style="80"/>
    <col min="5107" max="5107" width="1" style="80" customWidth="1"/>
    <col min="5108" max="5108" width="2.7109375" style="80" bestFit="1" customWidth="1"/>
    <col min="5109" max="5109" width="25.28515625" style="80" customWidth="1"/>
    <col min="5110" max="5110" width="19.7109375" style="80" customWidth="1"/>
    <col min="5111" max="5111" width="45.7109375" style="80" customWidth="1"/>
    <col min="5112" max="5112" width="1" style="80" customWidth="1"/>
    <col min="5113" max="5362" width="10" style="80"/>
    <col min="5363" max="5363" width="1" style="80" customWidth="1"/>
    <col min="5364" max="5364" width="2.7109375" style="80" bestFit="1" customWidth="1"/>
    <col min="5365" max="5365" width="25.28515625" style="80" customWidth="1"/>
    <col min="5366" max="5366" width="19.7109375" style="80" customWidth="1"/>
    <col min="5367" max="5367" width="45.7109375" style="80" customWidth="1"/>
    <col min="5368" max="5368" width="1" style="80" customWidth="1"/>
    <col min="5369" max="5618" width="10" style="80"/>
    <col min="5619" max="5619" width="1" style="80" customWidth="1"/>
    <col min="5620" max="5620" width="2.7109375" style="80" bestFit="1" customWidth="1"/>
    <col min="5621" max="5621" width="25.28515625" style="80" customWidth="1"/>
    <col min="5622" max="5622" width="19.7109375" style="80" customWidth="1"/>
    <col min="5623" max="5623" width="45.7109375" style="80" customWidth="1"/>
    <col min="5624" max="5624" width="1" style="80" customWidth="1"/>
    <col min="5625" max="5874" width="10" style="80"/>
    <col min="5875" max="5875" width="1" style="80" customWidth="1"/>
    <col min="5876" max="5876" width="2.7109375" style="80" bestFit="1" customWidth="1"/>
    <col min="5877" max="5877" width="25.28515625" style="80" customWidth="1"/>
    <col min="5878" max="5878" width="19.7109375" style="80" customWidth="1"/>
    <col min="5879" max="5879" width="45.7109375" style="80" customWidth="1"/>
    <col min="5880" max="5880" width="1" style="80" customWidth="1"/>
    <col min="5881" max="6130" width="10" style="80"/>
    <col min="6131" max="6131" width="1" style="80" customWidth="1"/>
    <col min="6132" max="6132" width="2.7109375" style="80" bestFit="1" customWidth="1"/>
    <col min="6133" max="6133" width="25.28515625" style="80" customWidth="1"/>
    <col min="6134" max="6134" width="19.7109375" style="80" customWidth="1"/>
    <col min="6135" max="6135" width="45.7109375" style="80" customWidth="1"/>
    <col min="6136" max="6136" width="1" style="80" customWidth="1"/>
    <col min="6137" max="6386" width="10" style="80"/>
    <col min="6387" max="6387" width="1" style="80" customWidth="1"/>
    <col min="6388" max="6388" width="2.7109375" style="80" bestFit="1" customWidth="1"/>
    <col min="6389" max="6389" width="25.28515625" style="80" customWidth="1"/>
    <col min="6390" max="6390" width="19.7109375" style="80" customWidth="1"/>
    <col min="6391" max="6391" width="45.7109375" style="80" customWidth="1"/>
    <col min="6392" max="6392" width="1" style="80" customWidth="1"/>
    <col min="6393" max="6642" width="10" style="80"/>
    <col min="6643" max="6643" width="1" style="80" customWidth="1"/>
    <col min="6644" max="6644" width="2.7109375" style="80" bestFit="1" customWidth="1"/>
    <col min="6645" max="6645" width="25.28515625" style="80" customWidth="1"/>
    <col min="6646" max="6646" width="19.7109375" style="80" customWidth="1"/>
    <col min="6647" max="6647" width="45.7109375" style="80" customWidth="1"/>
    <col min="6648" max="6648" width="1" style="80" customWidth="1"/>
    <col min="6649" max="6898" width="10" style="80"/>
    <col min="6899" max="6899" width="1" style="80" customWidth="1"/>
    <col min="6900" max="6900" width="2.7109375" style="80" bestFit="1" customWidth="1"/>
    <col min="6901" max="6901" width="25.28515625" style="80" customWidth="1"/>
    <col min="6902" max="6902" width="19.7109375" style="80" customWidth="1"/>
    <col min="6903" max="6903" width="45.7109375" style="80" customWidth="1"/>
    <col min="6904" max="6904" width="1" style="80" customWidth="1"/>
    <col min="6905" max="7154" width="10" style="80"/>
    <col min="7155" max="7155" width="1" style="80" customWidth="1"/>
    <col min="7156" max="7156" width="2.7109375" style="80" bestFit="1" customWidth="1"/>
    <col min="7157" max="7157" width="25.28515625" style="80" customWidth="1"/>
    <col min="7158" max="7158" width="19.7109375" style="80" customWidth="1"/>
    <col min="7159" max="7159" width="45.7109375" style="80" customWidth="1"/>
    <col min="7160" max="7160" width="1" style="80" customWidth="1"/>
    <col min="7161" max="7410" width="10" style="80"/>
    <col min="7411" max="7411" width="1" style="80" customWidth="1"/>
    <col min="7412" max="7412" width="2.7109375" style="80" bestFit="1" customWidth="1"/>
    <col min="7413" max="7413" width="25.28515625" style="80" customWidth="1"/>
    <col min="7414" max="7414" width="19.7109375" style="80" customWidth="1"/>
    <col min="7415" max="7415" width="45.7109375" style="80" customWidth="1"/>
    <col min="7416" max="7416" width="1" style="80" customWidth="1"/>
    <col min="7417" max="7666" width="10" style="80"/>
    <col min="7667" max="7667" width="1" style="80" customWidth="1"/>
    <col min="7668" max="7668" width="2.7109375" style="80" bestFit="1" customWidth="1"/>
    <col min="7669" max="7669" width="25.28515625" style="80" customWidth="1"/>
    <col min="7670" max="7670" width="19.7109375" style="80" customWidth="1"/>
    <col min="7671" max="7671" width="45.7109375" style="80" customWidth="1"/>
    <col min="7672" max="7672" width="1" style="80" customWidth="1"/>
    <col min="7673" max="7922" width="10" style="80"/>
    <col min="7923" max="7923" width="1" style="80" customWidth="1"/>
    <col min="7924" max="7924" width="2.7109375" style="80" bestFit="1" customWidth="1"/>
    <col min="7925" max="7925" width="25.28515625" style="80" customWidth="1"/>
    <col min="7926" max="7926" width="19.7109375" style="80" customWidth="1"/>
    <col min="7927" max="7927" width="45.7109375" style="80" customWidth="1"/>
    <col min="7928" max="7928" width="1" style="80" customWidth="1"/>
    <col min="7929" max="8178" width="10" style="80"/>
    <col min="8179" max="8179" width="1" style="80" customWidth="1"/>
    <col min="8180" max="8180" width="2.7109375" style="80" bestFit="1" customWidth="1"/>
    <col min="8181" max="8181" width="25.28515625" style="80" customWidth="1"/>
    <col min="8182" max="8182" width="19.7109375" style="80" customWidth="1"/>
    <col min="8183" max="8183" width="45.7109375" style="80" customWidth="1"/>
    <col min="8184" max="8184" width="1" style="80" customWidth="1"/>
    <col min="8185" max="8434" width="10" style="80"/>
    <col min="8435" max="8435" width="1" style="80" customWidth="1"/>
    <col min="8436" max="8436" width="2.7109375" style="80" bestFit="1" customWidth="1"/>
    <col min="8437" max="8437" width="25.28515625" style="80" customWidth="1"/>
    <col min="8438" max="8438" width="19.7109375" style="80" customWidth="1"/>
    <col min="8439" max="8439" width="45.7109375" style="80" customWidth="1"/>
    <col min="8440" max="8440" width="1" style="80" customWidth="1"/>
    <col min="8441" max="8690" width="10" style="80"/>
    <col min="8691" max="8691" width="1" style="80" customWidth="1"/>
    <col min="8692" max="8692" width="2.7109375" style="80" bestFit="1" customWidth="1"/>
    <col min="8693" max="8693" width="25.28515625" style="80" customWidth="1"/>
    <col min="8694" max="8694" width="19.7109375" style="80" customWidth="1"/>
    <col min="8695" max="8695" width="45.7109375" style="80" customWidth="1"/>
    <col min="8696" max="8696" width="1" style="80" customWidth="1"/>
    <col min="8697" max="8946" width="10" style="80"/>
    <col min="8947" max="8947" width="1" style="80" customWidth="1"/>
    <col min="8948" max="8948" width="2.7109375" style="80" bestFit="1" customWidth="1"/>
    <col min="8949" max="8949" width="25.28515625" style="80" customWidth="1"/>
    <col min="8950" max="8950" width="19.7109375" style="80" customWidth="1"/>
    <col min="8951" max="8951" width="45.7109375" style="80" customWidth="1"/>
    <col min="8952" max="8952" width="1" style="80" customWidth="1"/>
    <col min="8953" max="9202" width="10" style="80"/>
    <col min="9203" max="9203" width="1" style="80" customWidth="1"/>
    <col min="9204" max="9204" width="2.7109375" style="80" bestFit="1" customWidth="1"/>
    <col min="9205" max="9205" width="25.28515625" style="80" customWidth="1"/>
    <col min="9206" max="9206" width="19.7109375" style="80" customWidth="1"/>
    <col min="9207" max="9207" width="45.7109375" style="80" customWidth="1"/>
    <col min="9208" max="9208" width="1" style="80" customWidth="1"/>
    <col min="9209" max="9458" width="10" style="80"/>
    <col min="9459" max="9459" width="1" style="80" customWidth="1"/>
    <col min="9460" max="9460" width="2.7109375" style="80" bestFit="1" customWidth="1"/>
    <col min="9461" max="9461" width="25.28515625" style="80" customWidth="1"/>
    <col min="9462" max="9462" width="19.7109375" style="80" customWidth="1"/>
    <col min="9463" max="9463" width="45.7109375" style="80" customWidth="1"/>
    <col min="9464" max="9464" width="1" style="80" customWidth="1"/>
    <col min="9465" max="9714" width="10" style="80"/>
    <col min="9715" max="9715" width="1" style="80" customWidth="1"/>
    <col min="9716" max="9716" width="2.7109375" style="80" bestFit="1" customWidth="1"/>
    <col min="9717" max="9717" width="25.28515625" style="80" customWidth="1"/>
    <col min="9718" max="9718" width="19.7109375" style="80" customWidth="1"/>
    <col min="9719" max="9719" width="45.7109375" style="80" customWidth="1"/>
    <col min="9720" max="9720" width="1" style="80" customWidth="1"/>
    <col min="9721" max="9970" width="10" style="80"/>
    <col min="9971" max="9971" width="1" style="80" customWidth="1"/>
    <col min="9972" max="9972" width="2.7109375" style="80" bestFit="1" customWidth="1"/>
    <col min="9973" max="9973" width="25.28515625" style="80" customWidth="1"/>
    <col min="9974" max="9974" width="19.7109375" style="80" customWidth="1"/>
    <col min="9975" max="9975" width="45.7109375" style="80" customWidth="1"/>
    <col min="9976" max="9976" width="1" style="80" customWidth="1"/>
    <col min="9977" max="10226" width="10" style="80"/>
    <col min="10227" max="10227" width="1" style="80" customWidth="1"/>
    <col min="10228" max="10228" width="2.7109375" style="80" bestFit="1" customWidth="1"/>
    <col min="10229" max="10229" width="25.28515625" style="80" customWidth="1"/>
    <col min="10230" max="10230" width="19.7109375" style="80" customWidth="1"/>
    <col min="10231" max="10231" width="45.7109375" style="80" customWidth="1"/>
    <col min="10232" max="10232" width="1" style="80" customWidth="1"/>
    <col min="10233" max="10482" width="10" style="80"/>
    <col min="10483" max="10483" width="1" style="80" customWidth="1"/>
    <col min="10484" max="10484" width="2.7109375" style="80" bestFit="1" customWidth="1"/>
    <col min="10485" max="10485" width="25.28515625" style="80" customWidth="1"/>
    <col min="10486" max="10486" width="19.7109375" style="80" customWidth="1"/>
    <col min="10487" max="10487" width="45.7109375" style="80" customWidth="1"/>
    <col min="10488" max="10488" width="1" style="80" customWidth="1"/>
    <col min="10489" max="10738" width="10" style="80"/>
    <col min="10739" max="10739" width="1" style="80" customWidth="1"/>
    <col min="10740" max="10740" width="2.7109375" style="80" bestFit="1" customWidth="1"/>
    <col min="10741" max="10741" width="25.28515625" style="80" customWidth="1"/>
    <col min="10742" max="10742" width="19.7109375" style="80" customWidth="1"/>
    <col min="10743" max="10743" width="45.7109375" style="80" customWidth="1"/>
    <col min="10744" max="10744" width="1" style="80" customWidth="1"/>
    <col min="10745" max="10994" width="10" style="80"/>
    <col min="10995" max="10995" width="1" style="80" customWidth="1"/>
    <col min="10996" max="10996" width="2.7109375" style="80" bestFit="1" customWidth="1"/>
    <col min="10997" max="10997" width="25.28515625" style="80" customWidth="1"/>
    <col min="10998" max="10998" width="19.7109375" style="80" customWidth="1"/>
    <col min="10999" max="10999" width="45.7109375" style="80" customWidth="1"/>
    <col min="11000" max="11000" width="1" style="80" customWidth="1"/>
    <col min="11001" max="11250" width="10" style="80"/>
    <col min="11251" max="11251" width="1" style="80" customWidth="1"/>
    <col min="11252" max="11252" width="2.7109375" style="80" bestFit="1" customWidth="1"/>
    <col min="11253" max="11253" width="25.28515625" style="80" customWidth="1"/>
    <col min="11254" max="11254" width="19.7109375" style="80" customWidth="1"/>
    <col min="11255" max="11255" width="45.7109375" style="80" customWidth="1"/>
    <col min="11256" max="11256" width="1" style="80" customWidth="1"/>
    <col min="11257" max="11506" width="10" style="80"/>
    <col min="11507" max="11507" width="1" style="80" customWidth="1"/>
    <col min="11508" max="11508" width="2.7109375" style="80" bestFit="1" customWidth="1"/>
    <col min="11509" max="11509" width="25.28515625" style="80" customWidth="1"/>
    <col min="11510" max="11510" width="19.7109375" style="80" customWidth="1"/>
    <col min="11511" max="11511" width="45.7109375" style="80" customWidth="1"/>
    <col min="11512" max="11512" width="1" style="80" customWidth="1"/>
    <col min="11513" max="11762" width="10" style="80"/>
    <col min="11763" max="11763" width="1" style="80" customWidth="1"/>
    <col min="11764" max="11764" width="2.7109375" style="80" bestFit="1" customWidth="1"/>
    <col min="11765" max="11765" width="25.28515625" style="80" customWidth="1"/>
    <col min="11766" max="11766" width="19.7109375" style="80" customWidth="1"/>
    <col min="11767" max="11767" width="45.7109375" style="80" customWidth="1"/>
    <col min="11768" max="11768" width="1" style="80" customWidth="1"/>
    <col min="11769" max="12018" width="10" style="80"/>
    <col min="12019" max="12019" width="1" style="80" customWidth="1"/>
    <col min="12020" max="12020" width="2.7109375" style="80" bestFit="1" customWidth="1"/>
    <col min="12021" max="12021" width="25.28515625" style="80" customWidth="1"/>
    <col min="12022" max="12022" width="19.7109375" style="80" customWidth="1"/>
    <col min="12023" max="12023" width="45.7109375" style="80" customWidth="1"/>
    <col min="12024" max="12024" width="1" style="80" customWidth="1"/>
    <col min="12025" max="12274" width="10" style="80"/>
    <col min="12275" max="12275" width="1" style="80" customWidth="1"/>
    <col min="12276" max="12276" width="2.7109375" style="80" bestFit="1" customWidth="1"/>
    <col min="12277" max="12277" width="25.28515625" style="80" customWidth="1"/>
    <col min="12278" max="12278" width="19.7109375" style="80" customWidth="1"/>
    <col min="12279" max="12279" width="45.7109375" style="80" customWidth="1"/>
    <col min="12280" max="12280" width="1" style="80" customWidth="1"/>
    <col min="12281" max="12530" width="10" style="80"/>
    <col min="12531" max="12531" width="1" style="80" customWidth="1"/>
    <col min="12532" max="12532" width="2.7109375" style="80" bestFit="1" customWidth="1"/>
    <col min="12533" max="12533" width="25.28515625" style="80" customWidth="1"/>
    <col min="12534" max="12534" width="19.7109375" style="80" customWidth="1"/>
    <col min="12535" max="12535" width="45.7109375" style="80" customWidth="1"/>
    <col min="12536" max="12536" width="1" style="80" customWidth="1"/>
    <col min="12537" max="12786" width="10" style="80"/>
    <col min="12787" max="12787" width="1" style="80" customWidth="1"/>
    <col min="12788" max="12788" width="2.7109375" style="80" bestFit="1" customWidth="1"/>
    <col min="12789" max="12789" width="25.28515625" style="80" customWidth="1"/>
    <col min="12790" max="12790" width="19.7109375" style="80" customWidth="1"/>
    <col min="12791" max="12791" width="45.7109375" style="80" customWidth="1"/>
    <col min="12792" max="12792" width="1" style="80" customWidth="1"/>
    <col min="12793" max="13042" width="10" style="80"/>
    <col min="13043" max="13043" width="1" style="80" customWidth="1"/>
    <col min="13044" max="13044" width="2.7109375" style="80" bestFit="1" customWidth="1"/>
    <col min="13045" max="13045" width="25.28515625" style="80" customWidth="1"/>
    <col min="13046" max="13046" width="19.7109375" style="80" customWidth="1"/>
    <col min="13047" max="13047" width="45.7109375" style="80" customWidth="1"/>
    <col min="13048" max="13048" width="1" style="80" customWidth="1"/>
    <col min="13049" max="13298" width="10" style="80"/>
    <col min="13299" max="13299" width="1" style="80" customWidth="1"/>
    <col min="13300" max="13300" width="2.7109375" style="80" bestFit="1" customWidth="1"/>
    <col min="13301" max="13301" width="25.28515625" style="80" customWidth="1"/>
    <col min="13302" max="13302" width="19.7109375" style="80" customWidth="1"/>
    <col min="13303" max="13303" width="45.7109375" style="80" customWidth="1"/>
    <col min="13304" max="13304" width="1" style="80" customWidth="1"/>
    <col min="13305" max="13554" width="10" style="80"/>
    <col min="13555" max="13555" width="1" style="80" customWidth="1"/>
    <col min="13556" max="13556" width="2.7109375" style="80" bestFit="1" customWidth="1"/>
    <col min="13557" max="13557" width="25.28515625" style="80" customWidth="1"/>
    <col min="13558" max="13558" width="19.7109375" style="80" customWidth="1"/>
    <col min="13559" max="13559" width="45.7109375" style="80" customWidth="1"/>
    <col min="13560" max="13560" width="1" style="80" customWidth="1"/>
    <col min="13561" max="13810" width="10" style="80"/>
    <col min="13811" max="13811" width="1" style="80" customWidth="1"/>
    <col min="13812" max="13812" width="2.7109375" style="80" bestFit="1" customWidth="1"/>
    <col min="13813" max="13813" width="25.28515625" style="80" customWidth="1"/>
    <col min="13814" max="13814" width="19.7109375" style="80" customWidth="1"/>
    <col min="13815" max="13815" width="45.7109375" style="80" customWidth="1"/>
    <col min="13816" max="13816" width="1" style="80" customWidth="1"/>
    <col min="13817" max="14066" width="10" style="80"/>
    <col min="14067" max="14067" width="1" style="80" customWidth="1"/>
    <col min="14068" max="14068" width="2.7109375" style="80" bestFit="1" customWidth="1"/>
    <col min="14069" max="14069" width="25.28515625" style="80" customWidth="1"/>
    <col min="14070" max="14070" width="19.7109375" style="80" customWidth="1"/>
    <col min="14071" max="14071" width="45.7109375" style="80" customWidth="1"/>
    <col min="14072" max="14072" width="1" style="80" customWidth="1"/>
    <col min="14073" max="14322" width="10" style="80"/>
    <col min="14323" max="14323" width="1" style="80" customWidth="1"/>
    <col min="14324" max="14324" width="2.7109375" style="80" bestFit="1" customWidth="1"/>
    <col min="14325" max="14325" width="25.28515625" style="80" customWidth="1"/>
    <col min="14326" max="14326" width="19.7109375" style="80" customWidth="1"/>
    <col min="14327" max="14327" width="45.7109375" style="80" customWidth="1"/>
    <col min="14328" max="14328" width="1" style="80" customWidth="1"/>
    <col min="14329" max="14578" width="10" style="80"/>
    <col min="14579" max="14579" width="1" style="80" customWidth="1"/>
    <col min="14580" max="14580" width="2.7109375" style="80" bestFit="1" customWidth="1"/>
    <col min="14581" max="14581" width="25.28515625" style="80" customWidth="1"/>
    <col min="14582" max="14582" width="19.7109375" style="80" customWidth="1"/>
    <col min="14583" max="14583" width="45.7109375" style="80" customWidth="1"/>
    <col min="14584" max="14584" width="1" style="80" customWidth="1"/>
    <col min="14585" max="14834" width="10" style="80"/>
    <col min="14835" max="14835" width="1" style="80" customWidth="1"/>
    <col min="14836" max="14836" width="2.7109375" style="80" bestFit="1" customWidth="1"/>
    <col min="14837" max="14837" width="25.28515625" style="80" customWidth="1"/>
    <col min="14838" max="14838" width="19.7109375" style="80" customWidth="1"/>
    <col min="14839" max="14839" width="45.7109375" style="80" customWidth="1"/>
    <col min="14840" max="14840" width="1" style="80" customWidth="1"/>
    <col min="14841" max="15090" width="10" style="80"/>
    <col min="15091" max="15091" width="1" style="80" customWidth="1"/>
    <col min="15092" max="15092" width="2.7109375" style="80" bestFit="1" customWidth="1"/>
    <col min="15093" max="15093" width="25.28515625" style="80" customWidth="1"/>
    <col min="15094" max="15094" width="19.7109375" style="80" customWidth="1"/>
    <col min="15095" max="15095" width="45.7109375" style="80" customWidth="1"/>
    <col min="15096" max="15096" width="1" style="80" customWidth="1"/>
    <col min="15097" max="15346" width="10" style="80"/>
    <col min="15347" max="15347" width="1" style="80" customWidth="1"/>
    <col min="15348" max="15348" width="2.7109375" style="80" bestFit="1" customWidth="1"/>
    <col min="15349" max="15349" width="25.28515625" style="80" customWidth="1"/>
    <col min="15350" max="15350" width="19.7109375" style="80" customWidth="1"/>
    <col min="15351" max="15351" width="45.7109375" style="80" customWidth="1"/>
    <col min="15352" max="15352" width="1" style="80" customWidth="1"/>
    <col min="15353" max="15602" width="10" style="80"/>
    <col min="15603" max="15603" width="1" style="80" customWidth="1"/>
    <col min="15604" max="15604" width="2.7109375" style="80" bestFit="1" customWidth="1"/>
    <col min="15605" max="15605" width="25.28515625" style="80" customWidth="1"/>
    <col min="15606" max="15606" width="19.7109375" style="80" customWidth="1"/>
    <col min="15607" max="15607" width="45.7109375" style="80" customWidth="1"/>
    <col min="15608" max="15608" width="1" style="80" customWidth="1"/>
    <col min="15609" max="15858" width="10" style="80"/>
    <col min="15859" max="15859" width="1" style="80" customWidth="1"/>
    <col min="15860" max="15860" width="2.7109375" style="80" bestFit="1" customWidth="1"/>
    <col min="15861" max="15861" width="25.28515625" style="80" customWidth="1"/>
    <col min="15862" max="15862" width="19.7109375" style="80" customWidth="1"/>
    <col min="15863" max="15863" width="45.7109375" style="80" customWidth="1"/>
    <col min="15864" max="15864" width="1" style="80" customWidth="1"/>
    <col min="15865" max="16114" width="10" style="80"/>
    <col min="16115" max="16115" width="1" style="80" customWidth="1"/>
    <col min="16116" max="16116" width="2.7109375" style="80" bestFit="1" customWidth="1"/>
    <col min="16117" max="16117" width="25.28515625" style="80" customWidth="1"/>
    <col min="16118" max="16118" width="19.7109375" style="80" customWidth="1"/>
    <col min="16119" max="16119" width="45.7109375" style="80" customWidth="1"/>
    <col min="16120" max="16120" width="1" style="80" customWidth="1"/>
    <col min="16121" max="16384" width="10" style="80"/>
  </cols>
  <sheetData>
    <row r="1" spans="1:4" ht="18.75" customHeight="1" x14ac:dyDescent="0.25"/>
    <row r="2" spans="1:4" ht="15.75" x14ac:dyDescent="0.25">
      <c r="A2" s="83"/>
      <c r="B2" s="322" t="s">
        <v>659</v>
      </c>
      <c r="C2" s="322"/>
      <c r="D2" s="322"/>
    </row>
    <row r="3" spans="1:4" ht="15.75" x14ac:dyDescent="0.25">
      <c r="A3" s="83"/>
      <c r="B3" s="322" t="s">
        <v>708</v>
      </c>
      <c r="C3" s="322"/>
      <c r="D3" s="322"/>
    </row>
    <row r="4" spans="1:4" ht="20.25" customHeight="1" thickBot="1" x14ac:dyDescent="0.3">
      <c r="A4" s="83"/>
      <c r="B4" s="84"/>
      <c r="C4" s="85"/>
      <c r="D4" s="86"/>
    </row>
    <row r="5" spans="1:4" s="90" customFormat="1" ht="73.5" customHeight="1" thickBot="1" x14ac:dyDescent="0.25">
      <c r="A5" s="323" t="s">
        <v>660</v>
      </c>
      <c r="B5" s="87" t="s">
        <v>661</v>
      </c>
      <c r="C5" s="88" t="s">
        <v>662</v>
      </c>
      <c r="D5" s="89" t="s">
        <v>663</v>
      </c>
    </row>
    <row r="6" spans="1:4" s="90" customFormat="1" ht="13.5" thickBot="1" x14ac:dyDescent="0.25">
      <c r="A6" s="323"/>
      <c r="B6" s="91">
        <v>1</v>
      </c>
      <c r="C6" s="91">
        <v>2</v>
      </c>
      <c r="D6" s="92">
        <v>4</v>
      </c>
    </row>
    <row r="7" spans="1:4" s="90" customFormat="1" ht="24" customHeight="1" x14ac:dyDescent="0.2">
      <c r="A7" s="93">
        <v>1</v>
      </c>
      <c r="B7" s="94" t="s">
        <v>664</v>
      </c>
      <c r="C7" s="95">
        <f t="array" ref="C7">SUM(IF(('Форма 8.1.'!$AB$11:$AB$690=1)*('Форма 8.1.'!$AA$11:$AA$690=1)*('Форма 8.1.'!$H$11:$H$690="В"),'Форма 8.1.'!$I$11:$I$690))</f>
        <v>2.649999999906858</v>
      </c>
      <c r="D7" s="96">
        <v>1970</v>
      </c>
    </row>
    <row r="8" spans="1:4" s="90" customFormat="1" ht="24" customHeight="1" x14ac:dyDescent="0.2">
      <c r="A8" s="97">
        <v>2</v>
      </c>
      <c r="B8" s="94" t="s">
        <v>665</v>
      </c>
      <c r="C8" s="95">
        <f t="array" ref="C8">SUM(IF(('Форма 8.1.'!$AB$11:$AB$690=2)*('Форма 8.1.'!$AA$11:$AA$690=1)*('Форма 8.1.'!$H$11:$H$690="В"),'Форма 8.1.'!$I$11:$I$690))</f>
        <v>10.3500000026543</v>
      </c>
      <c r="D8" s="98">
        <v>1980</v>
      </c>
    </row>
    <row r="9" spans="1:4" s="90" customFormat="1" ht="24" customHeight="1" x14ac:dyDescent="0.2">
      <c r="A9" s="97">
        <v>3</v>
      </c>
      <c r="B9" s="94" t="s">
        <v>666</v>
      </c>
      <c r="C9" s="95">
        <f t="array" ref="C9">SUM(IF(('Форма 8.1.'!$AB$11:$AB$690=3)*('Форма 8.1.'!$AA$11:$AA$690=1)*('Форма 8.1.'!$H$11:$H$690="В"),'Форма 8.1.'!$I$11:$I$690))</f>
        <v>10.816666665603409</v>
      </c>
      <c r="D9" s="98">
        <v>1986</v>
      </c>
    </row>
    <row r="10" spans="1:4" s="90" customFormat="1" ht="24" customHeight="1" x14ac:dyDescent="0.2">
      <c r="A10" s="97">
        <v>4</v>
      </c>
      <c r="B10" s="94" t="s">
        <v>667</v>
      </c>
      <c r="C10" s="99">
        <f t="array" ref="C10">SUM(IF(('Форма 8.1.'!$AB$11:$AB$690=4)*('Форма 8.1.'!$AA$11:$AA$690=1)*('Форма 8.1.'!$H$11:$H$690="В"),'Форма 8.1.'!$I$11:$I$690))</f>
        <v>8.9166666672681458</v>
      </c>
      <c r="D10" s="98">
        <v>1987</v>
      </c>
    </row>
    <row r="11" spans="1:4" s="90" customFormat="1" ht="24" customHeight="1" x14ac:dyDescent="0.2">
      <c r="A11" s="97">
        <v>5</v>
      </c>
      <c r="B11" s="94" t="s">
        <v>668</v>
      </c>
      <c r="C11" s="99">
        <f t="array" ref="C11">SUM(IF(('Форма 8.1.'!$AB$11:$AB$690=5)*('Форма 8.1.'!$AA$11:$AA$690=1)*('Форма 8.1.'!$H$11:$H$690="В"),'Форма 8.1.'!$I$11:$I$690))</f>
        <v>10.799999999755538</v>
      </c>
      <c r="D11" s="98">
        <v>1992</v>
      </c>
    </row>
    <row r="12" spans="1:4" s="90" customFormat="1" ht="24" customHeight="1" x14ac:dyDescent="0.2">
      <c r="A12" s="97">
        <v>6</v>
      </c>
      <c r="B12" s="94" t="s">
        <v>669</v>
      </c>
      <c r="C12" s="99">
        <f t="array" ref="C12">SUM(IF(('Форма 8.1.'!$AB$11:$AB$690=6)*('Форма 8.1.'!$AA$11:$AA$690=1)*('Форма 8.1.'!$H$11:$H$690="В"),'Форма 8.1.'!$I$11:$I$690))</f>
        <v>11.633333333535113</v>
      </c>
      <c r="D12" s="98">
        <v>1995</v>
      </c>
    </row>
    <row r="13" spans="1:4" s="90" customFormat="1" ht="24" customHeight="1" x14ac:dyDescent="0.2">
      <c r="A13" s="97">
        <v>7</v>
      </c>
      <c r="B13" s="94" t="s">
        <v>670</v>
      </c>
      <c r="C13" s="99">
        <f t="array" ref="C13">SUM(IF(('Форма 8.1.'!$AB$11:$AB$690=7)*('Форма 8.1.'!$AA$11:$AA$690=1)*('Форма 8.1.'!$H$11:$H$690="В"),'Форма 8.1.'!$I$11:$I$690))</f>
        <v>8.1499999991501682</v>
      </c>
      <c r="D13" s="98">
        <v>2001</v>
      </c>
    </row>
    <row r="14" spans="1:4" s="90" customFormat="1" ht="24" customHeight="1" x14ac:dyDescent="0.2">
      <c r="A14" s="97">
        <v>8</v>
      </c>
      <c r="B14" s="94" t="s">
        <v>671</v>
      </c>
      <c r="C14" s="99">
        <f t="array" ref="C14">SUM(IF(('Форма 8.1.'!$AB$11:$AB$690=8)*('Форма 8.1.'!$AA$11:$AA$690=1)*('Форма 8.1.'!$H$11:$H$690="В"),'Форма 8.1.'!$I$11:$I$690))</f>
        <v>14.149999996530823</v>
      </c>
      <c r="D14" s="98">
        <v>1989</v>
      </c>
    </row>
    <row r="15" spans="1:4" s="90" customFormat="1" ht="24" customHeight="1" x14ac:dyDescent="0.2">
      <c r="A15" s="97">
        <v>9</v>
      </c>
      <c r="B15" s="94" t="s">
        <v>672</v>
      </c>
      <c r="C15" s="99">
        <f t="array" ref="C15">SUM(IF(('Форма 8.1.'!$AB$11:$AB$690=9)*('Форма 8.1.'!$AA$11:$AA$690=1)*('Форма 8.1.'!$H$11:$H$690="В"),'Форма 8.1.'!$I$11:$I$690))</f>
        <v>13.81666666560341</v>
      </c>
      <c r="D15" s="98">
        <v>1998</v>
      </c>
    </row>
    <row r="16" spans="1:4" s="90" customFormat="1" ht="24" customHeight="1" x14ac:dyDescent="0.2">
      <c r="A16" s="97">
        <v>10</v>
      </c>
      <c r="B16" s="94" t="s">
        <v>673</v>
      </c>
      <c r="C16" s="99">
        <f t="array" ref="C16">SUM(IF(('Форма 8.1.'!$AB$11:$AB$690=10)*('Форма 8.1.'!$AA$11:$AA$690=1)*('Форма 8.1.'!$H$11:$H$690="В"),'Форма 8.1.'!$I$11:$I$690))</f>
        <v>3.8833333320217212</v>
      </c>
      <c r="D16" s="98">
        <v>2007</v>
      </c>
    </row>
    <row r="17" spans="1:4" s="90" customFormat="1" ht="24" customHeight="1" x14ac:dyDescent="0.2">
      <c r="A17" s="97">
        <v>11</v>
      </c>
      <c r="B17" s="94" t="s">
        <v>674</v>
      </c>
      <c r="C17" s="99">
        <f t="array" ref="C17">SUM(IF(('Форма 8.1.'!$AB$11:$AB$690=11)*('Форма 8.1.'!$AA$11:$AA$690=1)*('Форма 8.1.'!$H$11:$H$690="В"),'Форма 8.1.'!$I$11:$I$690))</f>
        <v>7.7833333318121731</v>
      </c>
      <c r="D17" s="98">
        <v>2002</v>
      </c>
    </row>
    <row r="18" spans="1:4" s="90" customFormat="1" ht="24" customHeight="1" thickBot="1" x14ac:dyDescent="0.25">
      <c r="A18" s="100">
        <v>12</v>
      </c>
      <c r="B18" s="101" t="s">
        <v>675</v>
      </c>
      <c r="C18" s="102">
        <f t="array" ref="C18">SUM(IF(('Форма 8.1.'!$AB$11:$AB$690=12)*('Форма 8.1.'!$AA$11:$AA$690=1)*('Форма 8.1.'!$H$11:$H$690="В"),'Форма 8.1.'!$I$11:$I$690))</f>
        <v>6.1166666691424325</v>
      </c>
      <c r="D18" s="103">
        <v>2011</v>
      </c>
    </row>
    <row r="19" spans="1:4" s="106" customFormat="1" ht="40.5" customHeight="1" x14ac:dyDescent="0.15">
      <c r="A19" s="104"/>
      <c r="B19" s="83"/>
      <c r="C19" s="105"/>
      <c r="D19" s="83"/>
    </row>
    <row r="20" spans="1:4" s="108" customFormat="1" ht="36.75" customHeight="1" x14ac:dyDescent="0.25">
      <c r="A20" s="324" t="str">
        <f>Содержание!C27</f>
        <v>Генеральный директор</v>
      </c>
      <c r="B20" s="324"/>
      <c r="C20" s="107" t="str">
        <f>Содержание!E27</f>
        <v>Мажурин В.А.</v>
      </c>
      <c r="D20" s="300"/>
    </row>
    <row r="21" spans="1:4" x14ac:dyDescent="0.25">
      <c r="A21" s="109"/>
      <c r="B21" s="110" t="s">
        <v>676</v>
      </c>
      <c r="C21" s="112" t="s">
        <v>678</v>
      </c>
      <c r="D21" s="111" t="s">
        <v>677</v>
      </c>
    </row>
    <row r="22" spans="1:4" s="106" customFormat="1" ht="41.25" customHeight="1" x14ac:dyDescent="0.15">
      <c r="A22" s="104"/>
      <c r="B22" s="104"/>
      <c r="C22" s="113"/>
    </row>
    <row r="23" spans="1:4" x14ac:dyDescent="0.25">
      <c r="A23" s="109"/>
      <c r="B23" s="114" t="s">
        <v>679</v>
      </c>
      <c r="C23" s="115"/>
      <c r="D23" s="109"/>
    </row>
  </sheetData>
  <mergeCells count="4">
    <mergeCell ref="B2:D2"/>
    <mergeCell ref="B3:D3"/>
    <mergeCell ref="A5:A6"/>
    <mergeCell ref="A20:B20"/>
  </mergeCells>
  <pageMargins left="0.59055118110236227" right="0.39370078740157483" top="0.39370078740157483" bottom="0.39370078740157483" header="0" footer="0"/>
  <pageSetup paperSize="9" scale="8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9"/>
  <sheetViews>
    <sheetView view="pageBreakPreview" zoomScale="130" zoomScaleNormal="100" zoomScaleSheetLayoutView="130" workbookViewId="0">
      <selection activeCell="I6" sqref="I6"/>
    </sheetView>
  </sheetViews>
  <sheetFormatPr defaultColWidth="10" defaultRowHeight="15" x14ac:dyDescent="0.25"/>
  <cols>
    <col min="1" max="1" width="1" style="126" customWidth="1"/>
    <col min="2" max="2" width="23.140625" style="126" customWidth="1"/>
    <col min="3" max="3" width="34.85546875" style="126" customWidth="1"/>
    <col min="4" max="4" width="16.28515625" style="126" customWidth="1"/>
    <col min="5" max="5" width="16" style="126" customWidth="1"/>
    <col min="6" max="6" width="17.7109375" style="116" customWidth="1"/>
    <col min="7" max="7" width="14.5703125" style="126" bestFit="1" customWidth="1"/>
    <col min="8" max="8" width="22.42578125" style="126" customWidth="1"/>
    <col min="9" max="244" width="10" style="126"/>
    <col min="245" max="245" width="1" style="126" customWidth="1"/>
    <col min="246" max="246" width="22.85546875" style="126" customWidth="1"/>
    <col min="247" max="247" width="30.7109375" style="126" customWidth="1"/>
    <col min="248" max="248" width="42.140625" style="126" customWidth="1"/>
    <col min="249" max="251" width="11.7109375" style="126" customWidth="1"/>
    <col min="252" max="252" width="13" style="126" customWidth="1"/>
    <col min="253" max="500" width="10" style="126"/>
    <col min="501" max="501" width="1" style="126" customWidth="1"/>
    <col min="502" max="502" width="22.85546875" style="126" customWidth="1"/>
    <col min="503" max="503" width="30.7109375" style="126" customWidth="1"/>
    <col min="504" max="504" width="42.140625" style="126" customWidth="1"/>
    <col min="505" max="507" width="11.7109375" style="126" customWidth="1"/>
    <col min="508" max="508" width="13" style="126" customWidth="1"/>
    <col min="509" max="756" width="10" style="126"/>
    <col min="757" max="757" width="1" style="126" customWidth="1"/>
    <col min="758" max="758" width="22.85546875" style="126" customWidth="1"/>
    <col min="759" max="759" width="30.7109375" style="126" customWidth="1"/>
    <col min="760" max="760" width="42.140625" style="126" customWidth="1"/>
    <col min="761" max="763" width="11.7109375" style="126" customWidth="1"/>
    <col min="764" max="764" width="13" style="126" customWidth="1"/>
    <col min="765" max="1012" width="10" style="126"/>
    <col min="1013" max="1013" width="1" style="126" customWidth="1"/>
    <col min="1014" max="1014" width="22.85546875" style="126" customWidth="1"/>
    <col min="1015" max="1015" width="30.7109375" style="126" customWidth="1"/>
    <col min="1016" max="1016" width="42.140625" style="126" customWidth="1"/>
    <col min="1017" max="1019" width="11.7109375" style="126" customWidth="1"/>
    <col min="1020" max="1020" width="13" style="126" customWidth="1"/>
    <col min="1021" max="1268" width="10" style="126"/>
    <col min="1269" max="1269" width="1" style="126" customWidth="1"/>
    <col min="1270" max="1270" width="22.85546875" style="126" customWidth="1"/>
    <col min="1271" max="1271" width="30.7109375" style="126" customWidth="1"/>
    <col min="1272" max="1272" width="42.140625" style="126" customWidth="1"/>
    <col min="1273" max="1275" width="11.7109375" style="126" customWidth="1"/>
    <col min="1276" max="1276" width="13" style="126" customWidth="1"/>
    <col min="1277" max="1524" width="10" style="126"/>
    <col min="1525" max="1525" width="1" style="126" customWidth="1"/>
    <col min="1526" max="1526" width="22.85546875" style="126" customWidth="1"/>
    <col min="1527" max="1527" width="30.7109375" style="126" customWidth="1"/>
    <col min="1528" max="1528" width="42.140625" style="126" customWidth="1"/>
    <col min="1529" max="1531" width="11.7109375" style="126" customWidth="1"/>
    <col min="1532" max="1532" width="13" style="126" customWidth="1"/>
    <col min="1533" max="1780" width="10" style="126"/>
    <col min="1781" max="1781" width="1" style="126" customWidth="1"/>
    <col min="1782" max="1782" width="22.85546875" style="126" customWidth="1"/>
    <col min="1783" max="1783" width="30.7109375" style="126" customWidth="1"/>
    <col min="1784" max="1784" width="42.140625" style="126" customWidth="1"/>
    <col min="1785" max="1787" width="11.7109375" style="126" customWidth="1"/>
    <col min="1788" max="1788" width="13" style="126" customWidth="1"/>
    <col min="1789" max="2036" width="10" style="126"/>
    <col min="2037" max="2037" width="1" style="126" customWidth="1"/>
    <col min="2038" max="2038" width="22.85546875" style="126" customWidth="1"/>
    <col min="2039" max="2039" width="30.7109375" style="126" customWidth="1"/>
    <col min="2040" max="2040" width="42.140625" style="126" customWidth="1"/>
    <col min="2041" max="2043" width="11.7109375" style="126" customWidth="1"/>
    <col min="2044" max="2044" width="13" style="126" customWidth="1"/>
    <col min="2045" max="2292" width="10" style="126"/>
    <col min="2293" max="2293" width="1" style="126" customWidth="1"/>
    <col min="2294" max="2294" width="22.85546875" style="126" customWidth="1"/>
    <col min="2295" max="2295" width="30.7109375" style="126" customWidth="1"/>
    <col min="2296" max="2296" width="42.140625" style="126" customWidth="1"/>
    <col min="2297" max="2299" width="11.7109375" style="126" customWidth="1"/>
    <col min="2300" max="2300" width="13" style="126" customWidth="1"/>
    <col min="2301" max="2548" width="10" style="126"/>
    <col min="2549" max="2549" width="1" style="126" customWidth="1"/>
    <col min="2550" max="2550" width="22.85546875" style="126" customWidth="1"/>
    <col min="2551" max="2551" width="30.7109375" style="126" customWidth="1"/>
    <col min="2552" max="2552" width="42.140625" style="126" customWidth="1"/>
    <col min="2553" max="2555" width="11.7109375" style="126" customWidth="1"/>
    <col min="2556" max="2556" width="13" style="126" customWidth="1"/>
    <col min="2557" max="2804" width="10" style="126"/>
    <col min="2805" max="2805" width="1" style="126" customWidth="1"/>
    <col min="2806" max="2806" width="22.85546875" style="126" customWidth="1"/>
    <col min="2807" max="2807" width="30.7109375" style="126" customWidth="1"/>
    <col min="2808" max="2808" width="42.140625" style="126" customWidth="1"/>
    <col min="2809" max="2811" width="11.7109375" style="126" customWidth="1"/>
    <col min="2812" max="2812" width="13" style="126" customWidth="1"/>
    <col min="2813" max="3060" width="10" style="126"/>
    <col min="3061" max="3061" width="1" style="126" customWidth="1"/>
    <col min="3062" max="3062" width="22.85546875" style="126" customWidth="1"/>
    <col min="3063" max="3063" width="30.7109375" style="126" customWidth="1"/>
    <col min="3064" max="3064" width="42.140625" style="126" customWidth="1"/>
    <col min="3065" max="3067" width="11.7109375" style="126" customWidth="1"/>
    <col min="3068" max="3068" width="13" style="126" customWidth="1"/>
    <col min="3069" max="3316" width="10" style="126"/>
    <col min="3317" max="3317" width="1" style="126" customWidth="1"/>
    <col min="3318" max="3318" width="22.85546875" style="126" customWidth="1"/>
    <col min="3319" max="3319" width="30.7109375" style="126" customWidth="1"/>
    <col min="3320" max="3320" width="42.140625" style="126" customWidth="1"/>
    <col min="3321" max="3323" width="11.7109375" style="126" customWidth="1"/>
    <col min="3324" max="3324" width="13" style="126" customWidth="1"/>
    <col min="3325" max="3572" width="10" style="126"/>
    <col min="3573" max="3573" width="1" style="126" customWidth="1"/>
    <col min="3574" max="3574" width="22.85546875" style="126" customWidth="1"/>
    <col min="3575" max="3575" width="30.7109375" style="126" customWidth="1"/>
    <col min="3576" max="3576" width="42.140625" style="126" customWidth="1"/>
    <col min="3577" max="3579" width="11.7109375" style="126" customWidth="1"/>
    <col min="3580" max="3580" width="13" style="126" customWidth="1"/>
    <col min="3581" max="3828" width="10" style="126"/>
    <col min="3829" max="3829" width="1" style="126" customWidth="1"/>
    <col min="3830" max="3830" width="22.85546875" style="126" customWidth="1"/>
    <col min="3831" max="3831" width="30.7109375" style="126" customWidth="1"/>
    <col min="3832" max="3832" width="42.140625" style="126" customWidth="1"/>
    <col min="3833" max="3835" width="11.7109375" style="126" customWidth="1"/>
    <col min="3836" max="3836" width="13" style="126" customWidth="1"/>
    <col min="3837" max="4084" width="10" style="126"/>
    <col min="4085" max="4085" width="1" style="126" customWidth="1"/>
    <col min="4086" max="4086" width="22.85546875" style="126" customWidth="1"/>
    <col min="4087" max="4087" width="30.7109375" style="126" customWidth="1"/>
    <col min="4088" max="4088" width="42.140625" style="126" customWidth="1"/>
    <col min="4089" max="4091" width="11.7109375" style="126" customWidth="1"/>
    <col min="4092" max="4092" width="13" style="126" customWidth="1"/>
    <col min="4093" max="4340" width="10" style="126"/>
    <col min="4341" max="4341" width="1" style="126" customWidth="1"/>
    <col min="4342" max="4342" width="22.85546875" style="126" customWidth="1"/>
    <col min="4343" max="4343" width="30.7109375" style="126" customWidth="1"/>
    <col min="4344" max="4344" width="42.140625" style="126" customWidth="1"/>
    <col min="4345" max="4347" width="11.7109375" style="126" customWidth="1"/>
    <col min="4348" max="4348" width="13" style="126" customWidth="1"/>
    <col min="4349" max="4596" width="10" style="126"/>
    <col min="4597" max="4597" width="1" style="126" customWidth="1"/>
    <col min="4598" max="4598" width="22.85546875" style="126" customWidth="1"/>
    <col min="4599" max="4599" width="30.7109375" style="126" customWidth="1"/>
    <col min="4600" max="4600" width="42.140625" style="126" customWidth="1"/>
    <col min="4601" max="4603" width="11.7109375" style="126" customWidth="1"/>
    <col min="4604" max="4604" width="13" style="126" customWidth="1"/>
    <col min="4605" max="4852" width="10" style="126"/>
    <col min="4853" max="4853" width="1" style="126" customWidth="1"/>
    <col min="4854" max="4854" width="22.85546875" style="126" customWidth="1"/>
    <col min="4855" max="4855" width="30.7109375" style="126" customWidth="1"/>
    <col min="4856" max="4856" width="42.140625" style="126" customWidth="1"/>
    <col min="4857" max="4859" width="11.7109375" style="126" customWidth="1"/>
    <col min="4860" max="4860" width="13" style="126" customWidth="1"/>
    <col min="4861" max="5108" width="10" style="126"/>
    <col min="5109" max="5109" width="1" style="126" customWidth="1"/>
    <col min="5110" max="5110" width="22.85546875" style="126" customWidth="1"/>
    <col min="5111" max="5111" width="30.7109375" style="126" customWidth="1"/>
    <col min="5112" max="5112" width="42.140625" style="126" customWidth="1"/>
    <col min="5113" max="5115" width="11.7109375" style="126" customWidth="1"/>
    <col min="5116" max="5116" width="13" style="126" customWidth="1"/>
    <col min="5117" max="5364" width="10" style="126"/>
    <col min="5365" max="5365" width="1" style="126" customWidth="1"/>
    <col min="5366" max="5366" width="22.85546875" style="126" customWidth="1"/>
    <col min="5367" max="5367" width="30.7109375" style="126" customWidth="1"/>
    <col min="5368" max="5368" width="42.140625" style="126" customWidth="1"/>
    <col min="5369" max="5371" width="11.7109375" style="126" customWidth="1"/>
    <col min="5372" max="5372" width="13" style="126" customWidth="1"/>
    <col min="5373" max="5620" width="10" style="126"/>
    <col min="5621" max="5621" width="1" style="126" customWidth="1"/>
    <col min="5622" max="5622" width="22.85546875" style="126" customWidth="1"/>
    <col min="5623" max="5623" width="30.7109375" style="126" customWidth="1"/>
    <col min="5624" max="5624" width="42.140625" style="126" customWidth="1"/>
    <col min="5625" max="5627" width="11.7109375" style="126" customWidth="1"/>
    <col min="5628" max="5628" width="13" style="126" customWidth="1"/>
    <col min="5629" max="5876" width="10" style="126"/>
    <col min="5877" max="5877" width="1" style="126" customWidth="1"/>
    <col min="5878" max="5878" width="22.85546875" style="126" customWidth="1"/>
    <col min="5879" max="5879" width="30.7109375" style="126" customWidth="1"/>
    <col min="5880" max="5880" width="42.140625" style="126" customWidth="1"/>
    <col min="5881" max="5883" width="11.7109375" style="126" customWidth="1"/>
    <col min="5884" max="5884" width="13" style="126" customWidth="1"/>
    <col min="5885" max="6132" width="10" style="126"/>
    <col min="6133" max="6133" width="1" style="126" customWidth="1"/>
    <col min="6134" max="6134" width="22.85546875" style="126" customWidth="1"/>
    <col min="6135" max="6135" width="30.7109375" style="126" customWidth="1"/>
    <col min="6136" max="6136" width="42.140625" style="126" customWidth="1"/>
    <col min="6137" max="6139" width="11.7109375" style="126" customWidth="1"/>
    <col min="6140" max="6140" width="13" style="126" customWidth="1"/>
    <col min="6141" max="6388" width="10" style="126"/>
    <col min="6389" max="6389" width="1" style="126" customWidth="1"/>
    <col min="6390" max="6390" width="22.85546875" style="126" customWidth="1"/>
    <col min="6391" max="6391" width="30.7109375" style="126" customWidth="1"/>
    <col min="6392" max="6392" width="42.140625" style="126" customWidth="1"/>
    <col min="6393" max="6395" width="11.7109375" style="126" customWidth="1"/>
    <col min="6396" max="6396" width="13" style="126" customWidth="1"/>
    <col min="6397" max="6644" width="10" style="126"/>
    <col min="6645" max="6645" width="1" style="126" customWidth="1"/>
    <col min="6646" max="6646" width="22.85546875" style="126" customWidth="1"/>
    <col min="6647" max="6647" width="30.7109375" style="126" customWidth="1"/>
    <col min="6648" max="6648" width="42.140625" style="126" customWidth="1"/>
    <col min="6649" max="6651" width="11.7109375" style="126" customWidth="1"/>
    <col min="6652" max="6652" width="13" style="126" customWidth="1"/>
    <col min="6653" max="6900" width="10" style="126"/>
    <col min="6901" max="6901" width="1" style="126" customWidth="1"/>
    <col min="6902" max="6902" width="22.85546875" style="126" customWidth="1"/>
    <col min="6903" max="6903" width="30.7109375" style="126" customWidth="1"/>
    <col min="6904" max="6904" width="42.140625" style="126" customWidth="1"/>
    <col min="6905" max="6907" width="11.7109375" style="126" customWidth="1"/>
    <col min="6908" max="6908" width="13" style="126" customWidth="1"/>
    <col min="6909" max="7156" width="10" style="126"/>
    <col min="7157" max="7157" width="1" style="126" customWidth="1"/>
    <col min="7158" max="7158" width="22.85546875" style="126" customWidth="1"/>
    <col min="7159" max="7159" width="30.7109375" style="126" customWidth="1"/>
    <col min="7160" max="7160" width="42.140625" style="126" customWidth="1"/>
    <col min="7161" max="7163" width="11.7109375" style="126" customWidth="1"/>
    <col min="7164" max="7164" width="13" style="126" customWidth="1"/>
    <col min="7165" max="7412" width="10" style="126"/>
    <col min="7413" max="7413" width="1" style="126" customWidth="1"/>
    <col min="7414" max="7414" width="22.85546875" style="126" customWidth="1"/>
    <col min="7415" max="7415" width="30.7109375" style="126" customWidth="1"/>
    <col min="7416" max="7416" width="42.140625" style="126" customWidth="1"/>
    <col min="7417" max="7419" width="11.7109375" style="126" customWidth="1"/>
    <col min="7420" max="7420" width="13" style="126" customWidth="1"/>
    <col min="7421" max="7668" width="10" style="126"/>
    <col min="7669" max="7669" width="1" style="126" customWidth="1"/>
    <col min="7670" max="7670" width="22.85546875" style="126" customWidth="1"/>
    <col min="7671" max="7671" width="30.7109375" style="126" customWidth="1"/>
    <col min="7672" max="7672" width="42.140625" style="126" customWidth="1"/>
    <col min="7673" max="7675" width="11.7109375" style="126" customWidth="1"/>
    <col min="7676" max="7676" width="13" style="126" customWidth="1"/>
    <col min="7677" max="7924" width="10" style="126"/>
    <col min="7925" max="7925" width="1" style="126" customWidth="1"/>
    <col min="7926" max="7926" width="22.85546875" style="126" customWidth="1"/>
    <col min="7927" max="7927" width="30.7109375" style="126" customWidth="1"/>
    <col min="7928" max="7928" width="42.140625" style="126" customWidth="1"/>
    <col min="7929" max="7931" width="11.7109375" style="126" customWidth="1"/>
    <col min="7932" max="7932" width="13" style="126" customWidth="1"/>
    <col min="7933" max="8180" width="10" style="126"/>
    <col min="8181" max="8181" width="1" style="126" customWidth="1"/>
    <col min="8182" max="8182" width="22.85546875" style="126" customWidth="1"/>
    <col min="8183" max="8183" width="30.7109375" style="126" customWidth="1"/>
    <col min="8184" max="8184" width="42.140625" style="126" customWidth="1"/>
    <col min="8185" max="8187" width="11.7109375" style="126" customWidth="1"/>
    <col min="8188" max="8188" width="13" style="126" customWidth="1"/>
    <col min="8189" max="8436" width="10" style="126"/>
    <col min="8437" max="8437" width="1" style="126" customWidth="1"/>
    <col min="8438" max="8438" width="22.85546875" style="126" customWidth="1"/>
    <col min="8439" max="8439" width="30.7109375" style="126" customWidth="1"/>
    <col min="8440" max="8440" width="42.140625" style="126" customWidth="1"/>
    <col min="8441" max="8443" width="11.7109375" style="126" customWidth="1"/>
    <col min="8444" max="8444" width="13" style="126" customWidth="1"/>
    <col min="8445" max="8692" width="10" style="126"/>
    <col min="8693" max="8693" width="1" style="126" customWidth="1"/>
    <col min="8694" max="8694" width="22.85546875" style="126" customWidth="1"/>
    <col min="8695" max="8695" width="30.7109375" style="126" customWidth="1"/>
    <col min="8696" max="8696" width="42.140625" style="126" customWidth="1"/>
    <col min="8697" max="8699" width="11.7109375" style="126" customWidth="1"/>
    <col min="8700" max="8700" width="13" style="126" customWidth="1"/>
    <col min="8701" max="8948" width="10" style="126"/>
    <col min="8949" max="8949" width="1" style="126" customWidth="1"/>
    <col min="8950" max="8950" width="22.85546875" style="126" customWidth="1"/>
    <col min="8951" max="8951" width="30.7109375" style="126" customWidth="1"/>
    <col min="8952" max="8952" width="42.140625" style="126" customWidth="1"/>
    <col min="8953" max="8955" width="11.7109375" style="126" customWidth="1"/>
    <col min="8956" max="8956" width="13" style="126" customWidth="1"/>
    <col min="8957" max="9204" width="10" style="126"/>
    <col min="9205" max="9205" width="1" style="126" customWidth="1"/>
    <col min="9206" max="9206" width="22.85546875" style="126" customWidth="1"/>
    <col min="9207" max="9207" width="30.7109375" style="126" customWidth="1"/>
    <col min="9208" max="9208" width="42.140625" style="126" customWidth="1"/>
    <col min="9209" max="9211" width="11.7109375" style="126" customWidth="1"/>
    <col min="9212" max="9212" width="13" style="126" customWidth="1"/>
    <col min="9213" max="9460" width="10" style="126"/>
    <col min="9461" max="9461" width="1" style="126" customWidth="1"/>
    <col min="9462" max="9462" width="22.85546875" style="126" customWidth="1"/>
    <col min="9463" max="9463" width="30.7109375" style="126" customWidth="1"/>
    <col min="9464" max="9464" width="42.140625" style="126" customWidth="1"/>
    <col min="9465" max="9467" width="11.7109375" style="126" customWidth="1"/>
    <col min="9468" max="9468" width="13" style="126" customWidth="1"/>
    <col min="9469" max="9716" width="10" style="126"/>
    <col min="9717" max="9717" width="1" style="126" customWidth="1"/>
    <col min="9718" max="9718" width="22.85546875" style="126" customWidth="1"/>
    <col min="9719" max="9719" width="30.7109375" style="126" customWidth="1"/>
    <col min="9720" max="9720" width="42.140625" style="126" customWidth="1"/>
    <col min="9721" max="9723" width="11.7109375" style="126" customWidth="1"/>
    <col min="9724" max="9724" width="13" style="126" customWidth="1"/>
    <col min="9725" max="9972" width="10" style="126"/>
    <col min="9973" max="9973" width="1" style="126" customWidth="1"/>
    <col min="9974" max="9974" width="22.85546875" style="126" customWidth="1"/>
    <col min="9975" max="9975" width="30.7109375" style="126" customWidth="1"/>
    <col min="9976" max="9976" width="42.140625" style="126" customWidth="1"/>
    <col min="9977" max="9979" width="11.7109375" style="126" customWidth="1"/>
    <col min="9980" max="9980" width="13" style="126" customWidth="1"/>
    <col min="9981" max="10228" width="10" style="126"/>
    <col min="10229" max="10229" width="1" style="126" customWidth="1"/>
    <col min="10230" max="10230" width="22.85546875" style="126" customWidth="1"/>
    <col min="10231" max="10231" width="30.7109375" style="126" customWidth="1"/>
    <col min="10232" max="10232" width="42.140625" style="126" customWidth="1"/>
    <col min="10233" max="10235" width="11.7109375" style="126" customWidth="1"/>
    <col min="10236" max="10236" width="13" style="126" customWidth="1"/>
    <col min="10237" max="10484" width="10" style="126"/>
    <col min="10485" max="10485" width="1" style="126" customWidth="1"/>
    <col min="10486" max="10486" width="22.85546875" style="126" customWidth="1"/>
    <col min="10487" max="10487" width="30.7109375" style="126" customWidth="1"/>
    <col min="10488" max="10488" width="42.140625" style="126" customWidth="1"/>
    <col min="10489" max="10491" width="11.7109375" style="126" customWidth="1"/>
    <col min="10492" max="10492" width="13" style="126" customWidth="1"/>
    <col min="10493" max="10740" width="10" style="126"/>
    <col min="10741" max="10741" width="1" style="126" customWidth="1"/>
    <col min="10742" max="10742" width="22.85546875" style="126" customWidth="1"/>
    <col min="10743" max="10743" width="30.7109375" style="126" customWidth="1"/>
    <col min="10744" max="10744" width="42.140625" style="126" customWidth="1"/>
    <col min="10745" max="10747" width="11.7109375" style="126" customWidth="1"/>
    <col min="10748" max="10748" width="13" style="126" customWidth="1"/>
    <col min="10749" max="10996" width="10" style="126"/>
    <col min="10997" max="10997" width="1" style="126" customWidth="1"/>
    <col min="10998" max="10998" width="22.85546875" style="126" customWidth="1"/>
    <col min="10999" max="10999" width="30.7109375" style="126" customWidth="1"/>
    <col min="11000" max="11000" width="42.140625" style="126" customWidth="1"/>
    <col min="11001" max="11003" width="11.7109375" style="126" customWidth="1"/>
    <col min="11004" max="11004" width="13" style="126" customWidth="1"/>
    <col min="11005" max="11252" width="10" style="126"/>
    <col min="11253" max="11253" width="1" style="126" customWidth="1"/>
    <col min="11254" max="11254" width="22.85546875" style="126" customWidth="1"/>
    <col min="11255" max="11255" width="30.7109375" style="126" customWidth="1"/>
    <col min="11256" max="11256" width="42.140625" style="126" customWidth="1"/>
    <col min="11257" max="11259" width="11.7109375" style="126" customWidth="1"/>
    <col min="11260" max="11260" width="13" style="126" customWidth="1"/>
    <col min="11261" max="11508" width="10" style="126"/>
    <col min="11509" max="11509" width="1" style="126" customWidth="1"/>
    <col min="11510" max="11510" width="22.85546875" style="126" customWidth="1"/>
    <col min="11511" max="11511" width="30.7109375" style="126" customWidth="1"/>
    <col min="11512" max="11512" width="42.140625" style="126" customWidth="1"/>
    <col min="11513" max="11515" width="11.7109375" style="126" customWidth="1"/>
    <col min="11516" max="11516" width="13" style="126" customWidth="1"/>
    <col min="11517" max="11764" width="10" style="126"/>
    <col min="11765" max="11765" width="1" style="126" customWidth="1"/>
    <col min="11766" max="11766" width="22.85546875" style="126" customWidth="1"/>
    <col min="11767" max="11767" width="30.7109375" style="126" customWidth="1"/>
    <col min="11768" max="11768" width="42.140625" style="126" customWidth="1"/>
    <col min="11769" max="11771" width="11.7109375" style="126" customWidth="1"/>
    <col min="11772" max="11772" width="13" style="126" customWidth="1"/>
    <col min="11773" max="12020" width="10" style="126"/>
    <col min="12021" max="12021" width="1" style="126" customWidth="1"/>
    <col min="12022" max="12022" width="22.85546875" style="126" customWidth="1"/>
    <col min="12023" max="12023" width="30.7109375" style="126" customWidth="1"/>
    <col min="12024" max="12024" width="42.140625" style="126" customWidth="1"/>
    <col min="12025" max="12027" width="11.7109375" style="126" customWidth="1"/>
    <col min="12028" max="12028" width="13" style="126" customWidth="1"/>
    <col min="12029" max="12276" width="10" style="126"/>
    <col min="12277" max="12277" width="1" style="126" customWidth="1"/>
    <col min="12278" max="12278" width="22.85546875" style="126" customWidth="1"/>
    <col min="12279" max="12279" width="30.7109375" style="126" customWidth="1"/>
    <col min="12280" max="12280" width="42.140625" style="126" customWidth="1"/>
    <col min="12281" max="12283" width="11.7109375" style="126" customWidth="1"/>
    <col min="12284" max="12284" width="13" style="126" customWidth="1"/>
    <col min="12285" max="12532" width="10" style="126"/>
    <col min="12533" max="12533" width="1" style="126" customWidth="1"/>
    <col min="12534" max="12534" width="22.85546875" style="126" customWidth="1"/>
    <col min="12535" max="12535" width="30.7109375" style="126" customWidth="1"/>
    <col min="12536" max="12536" width="42.140625" style="126" customWidth="1"/>
    <col min="12537" max="12539" width="11.7109375" style="126" customWidth="1"/>
    <col min="12540" max="12540" width="13" style="126" customWidth="1"/>
    <col min="12541" max="12788" width="10" style="126"/>
    <col min="12789" max="12789" width="1" style="126" customWidth="1"/>
    <col min="12790" max="12790" width="22.85546875" style="126" customWidth="1"/>
    <col min="12791" max="12791" width="30.7109375" style="126" customWidth="1"/>
    <col min="12792" max="12792" width="42.140625" style="126" customWidth="1"/>
    <col min="12793" max="12795" width="11.7109375" style="126" customWidth="1"/>
    <col min="12796" max="12796" width="13" style="126" customWidth="1"/>
    <col min="12797" max="13044" width="10" style="126"/>
    <col min="13045" max="13045" width="1" style="126" customWidth="1"/>
    <col min="13046" max="13046" width="22.85546875" style="126" customWidth="1"/>
    <col min="13047" max="13047" width="30.7109375" style="126" customWidth="1"/>
    <col min="13048" max="13048" width="42.140625" style="126" customWidth="1"/>
    <col min="13049" max="13051" width="11.7109375" style="126" customWidth="1"/>
    <col min="13052" max="13052" width="13" style="126" customWidth="1"/>
    <col min="13053" max="13300" width="10" style="126"/>
    <col min="13301" max="13301" width="1" style="126" customWidth="1"/>
    <col min="13302" max="13302" width="22.85546875" style="126" customWidth="1"/>
    <col min="13303" max="13303" width="30.7109375" style="126" customWidth="1"/>
    <col min="13304" max="13304" width="42.140625" style="126" customWidth="1"/>
    <col min="13305" max="13307" width="11.7109375" style="126" customWidth="1"/>
    <col min="13308" max="13308" width="13" style="126" customWidth="1"/>
    <col min="13309" max="13556" width="10" style="126"/>
    <col min="13557" max="13557" width="1" style="126" customWidth="1"/>
    <col min="13558" max="13558" width="22.85546875" style="126" customWidth="1"/>
    <col min="13559" max="13559" width="30.7109375" style="126" customWidth="1"/>
    <col min="13560" max="13560" width="42.140625" style="126" customWidth="1"/>
    <col min="13561" max="13563" width="11.7109375" style="126" customWidth="1"/>
    <col min="13564" max="13564" width="13" style="126" customWidth="1"/>
    <col min="13565" max="13812" width="10" style="126"/>
    <col min="13813" max="13813" width="1" style="126" customWidth="1"/>
    <col min="13814" max="13814" width="22.85546875" style="126" customWidth="1"/>
    <col min="13815" max="13815" width="30.7109375" style="126" customWidth="1"/>
    <col min="13816" max="13816" width="42.140625" style="126" customWidth="1"/>
    <col min="13817" max="13819" width="11.7109375" style="126" customWidth="1"/>
    <col min="13820" max="13820" width="13" style="126" customWidth="1"/>
    <col min="13821" max="14068" width="10" style="126"/>
    <col min="14069" max="14069" width="1" style="126" customWidth="1"/>
    <col min="14070" max="14070" width="22.85546875" style="126" customWidth="1"/>
    <col min="14071" max="14071" width="30.7109375" style="126" customWidth="1"/>
    <col min="14072" max="14072" width="42.140625" style="126" customWidth="1"/>
    <col min="14073" max="14075" width="11.7109375" style="126" customWidth="1"/>
    <col min="14076" max="14076" width="13" style="126" customWidth="1"/>
    <col min="14077" max="14324" width="10" style="126"/>
    <col min="14325" max="14325" width="1" style="126" customWidth="1"/>
    <col min="14326" max="14326" width="22.85546875" style="126" customWidth="1"/>
    <col min="14327" max="14327" width="30.7109375" style="126" customWidth="1"/>
    <col min="14328" max="14328" width="42.140625" style="126" customWidth="1"/>
    <col min="14329" max="14331" width="11.7109375" style="126" customWidth="1"/>
    <col min="14332" max="14332" width="13" style="126" customWidth="1"/>
    <col min="14333" max="14580" width="10" style="126"/>
    <col min="14581" max="14581" width="1" style="126" customWidth="1"/>
    <col min="14582" max="14582" width="22.85546875" style="126" customWidth="1"/>
    <col min="14583" max="14583" width="30.7109375" style="126" customWidth="1"/>
    <col min="14584" max="14584" width="42.140625" style="126" customWidth="1"/>
    <col min="14585" max="14587" width="11.7109375" style="126" customWidth="1"/>
    <col min="14588" max="14588" width="13" style="126" customWidth="1"/>
    <col min="14589" max="14836" width="10" style="126"/>
    <col min="14837" max="14837" width="1" style="126" customWidth="1"/>
    <col min="14838" max="14838" width="22.85546875" style="126" customWidth="1"/>
    <col min="14839" max="14839" width="30.7109375" style="126" customWidth="1"/>
    <col min="14840" max="14840" width="42.140625" style="126" customWidth="1"/>
    <col min="14841" max="14843" width="11.7109375" style="126" customWidth="1"/>
    <col min="14844" max="14844" width="13" style="126" customWidth="1"/>
    <col min="14845" max="15092" width="10" style="126"/>
    <col min="15093" max="15093" width="1" style="126" customWidth="1"/>
    <col min="15094" max="15094" width="22.85546875" style="126" customWidth="1"/>
    <col min="15095" max="15095" width="30.7109375" style="126" customWidth="1"/>
    <col min="15096" max="15096" width="42.140625" style="126" customWidth="1"/>
    <col min="15097" max="15099" width="11.7109375" style="126" customWidth="1"/>
    <col min="15100" max="15100" width="13" style="126" customWidth="1"/>
    <col min="15101" max="15348" width="10" style="126"/>
    <col min="15349" max="15349" width="1" style="126" customWidth="1"/>
    <col min="15350" max="15350" width="22.85546875" style="126" customWidth="1"/>
    <col min="15351" max="15351" width="30.7109375" style="126" customWidth="1"/>
    <col min="15352" max="15352" width="42.140625" style="126" customWidth="1"/>
    <col min="15353" max="15355" width="11.7109375" style="126" customWidth="1"/>
    <col min="15356" max="15356" width="13" style="126" customWidth="1"/>
    <col min="15357" max="15604" width="10" style="126"/>
    <col min="15605" max="15605" width="1" style="126" customWidth="1"/>
    <col min="15606" max="15606" width="22.85546875" style="126" customWidth="1"/>
    <col min="15607" max="15607" width="30.7109375" style="126" customWidth="1"/>
    <col min="15608" max="15608" width="42.140625" style="126" customWidth="1"/>
    <col min="15609" max="15611" width="11.7109375" style="126" customWidth="1"/>
    <col min="15612" max="15612" width="13" style="126" customWidth="1"/>
    <col min="15613" max="15860" width="10" style="126"/>
    <col min="15861" max="15861" width="1" style="126" customWidth="1"/>
    <col min="15862" max="15862" width="22.85546875" style="126" customWidth="1"/>
    <col min="15863" max="15863" width="30.7109375" style="126" customWidth="1"/>
    <col min="15864" max="15864" width="42.140625" style="126" customWidth="1"/>
    <col min="15865" max="15867" width="11.7109375" style="126" customWidth="1"/>
    <col min="15868" max="15868" width="13" style="126" customWidth="1"/>
    <col min="15869" max="16116" width="10" style="126"/>
    <col min="16117" max="16117" width="1" style="126" customWidth="1"/>
    <col min="16118" max="16118" width="22.85546875" style="126" customWidth="1"/>
    <col min="16119" max="16119" width="30.7109375" style="126" customWidth="1"/>
    <col min="16120" max="16120" width="42.140625" style="126" customWidth="1"/>
    <col min="16121" max="16123" width="11.7109375" style="126" customWidth="1"/>
    <col min="16124" max="16124" width="13" style="126" customWidth="1"/>
    <col min="16125" max="16384" width="10" style="126"/>
  </cols>
  <sheetData>
    <row r="1" spans="1:9" s="116" customFormat="1" ht="29.25" customHeight="1" x14ac:dyDescent="0.25"/>
    <row r="2" spans="1:9" s="117" customFormat="1" ht="30" customHeight="1" x14ac:dyDescent="0.25">
      <c r="B2" s="328" t="s">
        <v>710</v>
      </c>
      <c r="C2" s="328"/>
      <c r="D2" s="328"/>
      <c r="E2" s="328"/>
      <c r="F2" s="328"/>
    </row>
    <row r="3" spans="1:9" s="117" customFormat="1" ht="36" customHeight="1" x14ac:dyDescent="0.25">
      <c r="B3" s="118"/>
      <c r="C3" s="119"/>
      <c r="D3" s="118"/>
      <c r="E3" s="118"/>
      <c r="F3" s="120"/>
    </row>
    <row r="4" spans="1:9" s="117" customFormat="1" ht="15" customHeight="1" x14ac:dyDescent="0.25">
      <c r="B4" s="329" t="str">
        <f>Содержание!D6</f>
        <v>ООО "Энергонефть Томск"</v>
      </c>
      <c r="C4" s="329"/>
      <c r="D4" s="329"/>
      <c r="E4" s="329"/>
      <c r="F4" s="329"/>
    </row>
    <row r="5" spans="1:9" s="117" customFormat="1" ht="15.75" customHeight="1" x14ac:dyDescent="0.25">
      <c r="B5" s="330" t="s">
        <v>21</v>
      </c>
      <c r="C5" s="330"/>
      <c r="D5" s="330"/>
      <c r="E5" s="330"/>
      <c r="F5" s="330"/>
    </row>
    <row r="6" spans="1:9" s="117" customFormat="1" ht="46.5" customHeight="1" x14ac:dyDescent="0.25">
      <c r="B6" s="121"/>
      <c r="C6" s="121"/>
      <c r="D6" s="121"/>
      <c r="E6" s="121"/>
      <c r="F6" s="121"/>
    </row>
    <row r="7" spans="1:9" s="117" customFormat="1" ht="37.5" customHeight="1" x14ac:dyDescent="0.25">
      <c r="B7" s="121"/>
      <c r="C7" s="121"/>
      <c r="D7" s="121"/>
      <c r="E7" s="305" t="s">
        <v>860</v>
      </c>
      <c r="F7" s="122" t="s">
        <v>709</v>
      </c>
    </row>
    <row r="8" spans="1:9" s="117" customFormat="1" ht="15.75" hidden="1" customHeight="1" x14ac:dyDescent="0.25">
      <c r="B8" s="121"/>
      <c r="C8" s="121"/>
      <c r="D8" s="121"/>
      <c r="E8" s="306"/>
      <c r="F8" s="123" t="s">
        <v>680</v>
      </c>
    </row>
    <row r="9" spans="1:9" s="116" customFormat="1" ht="15.75" hidden="1" customHeight="1" x14ac:dyDescent="0.25">
      <c r="B9" s="124"/>
      <c r="C9" s="124"/>
      <c r="D9" s="124"/>
      <c r="E9" s="307"/>
      <c r="F9" s="125" t="s">
        <v>681</v>
      </c>
    </row>
    <row r="10" spans="1:9" x14ac:dyDescent="0.25">
      <c r="B10" s="325" t="s">
        <v>682</v>
      </c>
      <c r="C10" s="326"/>
      <c r="D10" s="327"/>
      <c r="E10" s="127">
        <v>2003</v>
      </c>
      <c r="F10" s="127">
        <f>MAX('Форма 1.1'!D7:D18)</f>
        <v>2011</v>
      </c>
      <c r="H10" s="302"/>
    </row>
    <row r="11" spans="1:9" ht="18" customHeight="1" x14ac:dyDescent="0.25">
      <c r="B11" s="325" t="s">
        <v>683</v>
      </c>
      <c r="C11" s="326"/>
      <c r="D11" s="327"/>
      <c r="E11" s="128">
        <v>109.36</v>
      </c>
      <c r="F11" s="128">
        <f>SUM('Форма 1.1'!C7:C18)</f>
        <v>109.06666666298409</v>
      </c>
      <c r="H11" s="303"/>
    </row>
    <row r="12" spans="1:9" ht="18.75" customHeight="1" x14ac:dyDescent="0.25">
      <c r="B12" s="325" t="s">
        <v>684</v>
      </c>
      <c r="C12" s="326"/>
      <c r="D12" s="327"/>
      <c r="E12" s="129">
        <f>IF(E10=0,0,E11/E10)</f>
        <v>5.4598102845731404E-2</v>
      </c>
      <c r="F12" s="129">
        <f>IF(F10=0,0,F11/F10)</f>
        <v>5.4235040608147232E-2</v>
      </c>
      <c r="H12" s="302"/>
    </row>
    <row r="13" spans="1:9" s="116" customFormat="1" ht="69.75" customHeight="1" x14ac:dyDescent="0.25">
      <c r="E13" s="130"/>
      <c r="F13" s="131"/>
      <c r="G13" s="157"/>
      <c r="H13" s="302"/>
      <c r="I13" s="126"/>
    </row>
    <row r="14" spans="1:9" ht="15.75" customHeight="1" x14ac:dyDescent="0.25">
      <c r="A14" s="132"/>
      <c r="C14" s="133" t="str">
        <f>Содержание!C27</f>
        <v>Генеральный директор</v>
      </c>
      <c r="E14" s="134" t="s">
        <v>685</v>
      </c>
      <c r="F14" s="130" t="str">
        <f>Содержание!E27</f>
        <v>Мажурин В.А.</v>
      </c>
      <c r="H14" s="302"/>
    </row>
    <row r="15" spans="1:9" x14ac:dyDescent="0.25">
      <c r="A15" s="132"/>
      <c r="C15" s="135" t="s">
        <v>686</v>
      </c>
      <c r="E15" s="110" t="s">
        <v>687</v>
      </c>
      <c r="F15" s="136" t="s">
        <v>688</v>
      </c>
      <c r="H15" s="302"/>
    </row>
    <row r="16" spans="1:9" s="116" customFormat="1" ht="5.25" x14ac:dyDescent="0.25">
      <c r="A16" s="132"/>
      <c r="B16" s="132"/>
      <c r="C16" s="132"/>
      <c r="D16" s="132"/>
      <c r="E16" s="132"/>
    </row>
    <row r="19" spans="6:6" x14ac:dyDescent="0.25">
      <c r="F19" s="124"/>
    </row>
  </sheetData>
  <mergeCells count="6">
    <mergeCell ref="B12:D12"/>
    <mergeCell ref="B2:F2"/>
    <mergeCell ref="B4:F4"/>
    <mergeCell ref="B5:F5"/>
    <mergeCell ref="B10:D10"/>
    <mergeCell ref="B11:D11"/>
  </mergeCells>
  <pageMargins left="0.25" right="0.25" top="0.75" bottom="0.75" header="0.3" footer="0.3"/>
  <pageSetup paperSize="9" scale="90" orientation="portrait" horizontalDpi="4294967295" verticalDpi="4294967295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V19"/>
  <sheetViews>
    <sheetView view="pageBreakPreview" zoomScaleNormal="100" zoomScaleSheetLayoutView="100" workbookViewId="0">
      <selection activeCell="BE12" sqref="BE12:CZ12"/>
    </sheetView>
  </sheetViews>
  <sheetFormatPr defaultColWidth="0.85546875" defaultRowHeight="15" x14ac:dyDescent="0.25"/>
  <cols>
    <col min="1" max="16384" width="0.85546875" style="5"/>
  </cols>
  <sheetData>
    <row r="1" spans="1:152" s="1" customFormat="1" ht="15.75" x14ac:dyDescent="0.25">
      <c r="CZ1" s="2"/>
    </row>
    <row r="2" spans="1:152" s="1" customFormat="1" ht="6" customHeight="1" x14ac:dyDescent="0.25">
      <c r="CZ2" s="2"/>
    </row>
    <row r="3" spans="1:152" s="3" customFormat="1" ht="11.25" customHeight="1" x14ac:dyDescent="0.2">
      <c r="CZ3" s="4"/>
    </row>
    <row r="4" spans="1:152" s="1" customFormat="1" ht="15.75" x14ac:dyDescent="0.25"/>
    <row r="5" spans="1:152" s="1" customFormat="1" ht="46.5" customHeight="1" x14ac:dyDescent="0.25">
      <c r="A5" s="356" t="s">
        <v>2</v>
      </c>
      <c r="B5" s="356"/>
      <c r="C5" s="356"/>
      <c r="D5" s="356"/>
      <c r="E5" s="356"/>
      <c r="F5" s="356"/>
      <c r="G5" s="356"/>
      <c r="H5" s="356"/>
      <c r="I5" s="356"/>
      <c r="J5" s="356"/>
      <c r="K5" s="356"/>
      <c r="L5" s="356"/>
      <c r="M5" s="356"/>
      <c r="N5" s="356"/>
      <c r="O5" s="356"/>
      <c r="P5" s="356"/>
      <c r="Q5" s="356"/>
      <c r="R5" s="356"/>
      <c r="S5" s="356"/>
      <c r="T5" s="356"/>
      <c r="U5" s="356"/>
      <c r="V5" s="356"/>
      <c r="W5" s="356"/>
      <c r="X5" s="356"/>
      <c r="Y5" s="356"/>
      <c r="Z5" s="356"/>
      <c r="AA5" s="356"/>
      <c r="AB5" s="356"/>
      <c r="AC5" s="356"/>
      <c r="AD5" s="356"/>
      <c r="AE5" s="356"/>
      <c r="AF5" s="356"/>
      <c r="AG5" s="356"/>
      <c r="AH5" s="356"/>
      <c r="AI5" s="356"/>
      <c r="AJ5" s="356"/>
      <c r="AK5" s="356"/>
      <c r="AL5" s="356"/>
      <c r="AM5" s="356"/>
      <c r="AN5" s="356"/>
      <c r="AO5" s="356"/>
      <c r="AP5" s="356"/>
      <c r="AQ5" s="356"/>
      <c r="AR5" s="356"/>
      <c r="AS5" s="356"/>
      <c r="AT5" s="356"/>
      <c r="AU5" s="356"/>
      <c r="AV5" s="356"/>
      <c r="AW5" s="356"/>
      <c r="AX5" s="356"/>
      <c r="AY5" s="356"/>
      <c r="AZ5" s="356"/>
      <c r="BA5" s="356"/>
      <c r="BB5" s="356"/>
      <c r="BC5" s="356"/>
      <c r="BD5" s="356"/>
      <c r="BE5" s="356"/>
      <c r="BF5" s="356"/>
      <c r="BG5" s="356"/>
      <c r="BH5" s="356"/>
      <c r="BI5" s="356"/>
      <c r="BJ5" s="356"/>
      <c r="BK5" s="356"/>
      <c r="BL5" s="356"/>
      <c r="BM5" s="356"/>
      <c r="BN5" s="356"/>
      <c r="BO5" s="356"/>
      <c r="BP5" s="356"/>
      <c r="BQ5" s="356"/>
      <c r="BR5" s="356"/>
      <c r="BS5" s="356"/>
      <c r="BT5" s="356"/>
      <c r="BU5" s="356"/>
      <c r="BV5" s="356"/>
      <c r="BW5" s="356"/>
      <c r="BX5" s="356"/>
      <c r="BY5" s="356"/>
      <c r="BZ5" s="356"/>
      <c r="CA5" s="356"/>
      <c r="CB5" s="356"/>
      <c r="CC5" s="356"/>
      <c r="CD5" s="356"/>
      <c r="CE5" s="356"/>
      <c r="CF5" s="356"/>
      <c r="CG5" s="356"/>
      <c r="CH5" s="356"/>
      <c r="CI5" s="356"/>
      <c r="CJ5" s="356"/>
      <c r="CK5" s="356"/>
      <c r="CL5" s="356"/>
      <c r="CM5" s="356"/>
      <c r="CN5" s="356"/>
      <c r="CO5" s="356"/>
      <c r="CP5" s="356"/>
      <c r="CQ5" s="356"/>
      <c r="CR5" s="356"/>
      <c r="CS5" s="356"/>
      <c r="CT5" s="356"/>
      <c r="CU5" s="356"/>
      <c r="CV5" s="356"/>
      <c r="CW5" s="356"/>
      <c r="CX5" s="356"/>
      <c r="CY5" s="356"/>
      <c r="CZ5" s="356"/>
    </row>
    <row r="6" spans="1:152" ht="15.75" x14ac:dyDescent="0.25">
      <c r="F6" s="352" t="str">
        <f>Содержание!D6</f>
        <v>ООО "Энергонефть Томск"</v>
      </c>
      <c r="G6" s="352"/>
      <c r="H6" s="352"/>
      <c r="I6" s="352"/>
      <c r="J6" s="352"/>
      <c r="K6" s="352"/>
      <c r="L6" s="352"/>
      <c r="M6" s="352"/>
      <c r="N6" s="352"/>
      <c r="O6" s="352"/>
      <c r="P6" s="352"/>
      <c r="Q6" s="352"/>
      <c r="R6" s="352"/>
      <c r="S6" s="352"/>
      <c r="T6" s="352"/>
      <c r="U6" s="352"/>
      <c r="V6" s="352"/>
      <c r="W6" s="352"/>
      <c r="X6" s="352"/>
      <c r="Y6" s="352"/>
      <c r="Z6" s="352"/>
      <c r="AA6" s="352"/>
      <c r="AB6" s="352"/>
      <c r="AC6" s="352"/>
      <c r="AD6" s="352"/>
      <c r="AE6" s="352"/>
      <c r="AF6" s="352"/>
      <c r="AG6" s="352"/>
      <c r="AH6" s="352"/>
      <c r="AI6" s="352"/>
      <c r="AJ6" s="352"/>
      <c r="AK6" s="352"/>
      <c r="AL6" s="352"/>
      <c r="AM6" s="352"/>
      <c r="AN6" s="352"/>
      <c r="AO6" s="352"/>
      <c r="AP6" s="352"/>
      <c r="AQ6" s="352"/>
      <c r="AR6" s="352"/>
      <c r="AS6" s="352"/>
      <c r="AT6" s="352"/>
      <c r="AU6" s="352"/>
      <c r="AV6" s="352"/>
      <c r="AW6" s="352"/>
      <c r="AX6" s="352"/>
      <c r="AY6" s="352"/>
      <c r="AZ6" s="352"/>
      <c r="BA6" s="352"/>
      <c r="BB6" s="352"/>
      <c r="BC6" s="352"/>
      <c r="BD6" s="352"/>
      <c r="BE6" s="352"/>
      <c r="BF6" s="352"/>
      <c r="BG6" s="352"/>
      <c r="BH6" s="352"/>
      <c r="BI6" s="352"/>
      <c r="BJ6" s="352"/>
      <c r="BK6" s="352"/>
      <c r="BL6" s="352"/>
      <c r="BM6" s="352"/>
      <c r="BN6" s="352"/>
      <c r="BO6" s="352"/>
      <c r="BP6" s="352"/>
      <c r="BQ6" s="352"/>
      <c r="BR6" s="352"/>
      <c r="BS6" s="352"/>
      <c r="BT6" s="352"/>
      <c r="BU6" s="352"/>
      <c r="BV6" s="352"/>
      <c r="BW6" s="352"/>
      <c r="BX6" s="352"/>
      <c r="BY6" s="352"/>
      <c r="BZ6" s="352"/>
      <c r="CA6" s="352"/>
      <c r="CB6" s="352"/>
      <c r="CC6" s="352"/>
      <c r="CD6" s="352"/>
      <c r="CE6" s="352"/>
      <c r="CF6" s="352"/>
      <c r="CG6" s="352"/>
      <c r="CH6" s="352"/>
      <c r="CI6" s="352"/>
      <c r="CJ6" s="352"/>
      <c r="CK6" s="352"/>
      <c r="CL6" s="352"/>
      <c r="CM6" s="352"/>
      <c r="CN6" s="352"/>
      <c r="CO6" s="352"/>
      <c r="CP6" s="352"/>
      <c r="CQ6" s="352"/>
      <c r="CR6" s="352"/>
      <c r="CS6" s="352"/>
      <c r="CT6" s="352"/>
      <c r="CU6" s="352"/>
    </row>
    <row r="7" spans="1:152" s="6" customFormat="1" ht="15" customHeight="1" x14ac:dyDescent="0.2">
      <c r="F7" s="336" t="s">
        <v>3</v>
      </c>
      <c r="G7" s="336"/>
      <c r="H7" s="336"/>
      <c r="I7" s="336"/>
      <c r="J7" s="336"/>
      <c r="K7" s="336"/>
      <c r="L7" s="336"/>
      <c r="M7" s="336"/>
      <c r="N7" s="336"/>
      <c r="O7" s="336"/>
      <c r="P7" s="336"/>
      <c r="Q7" s="336"/>
      <c r="R7" s="336"/>
      <c r="S7" s="336"/>
      <c r="T7" s="336"/>
      <c r="U7" s="336"/>
      <c r="V7" s="336"/>
      <c r="W7" s="336"/>
      <c r="X7" s="336"/>
      <c r="Y7" s="336"/>
      <c r="Z7" s="336"/>
      <c r="AA7" s="336"/>
      <c r="AB7" s="336"/>
      <c r="AC7" s="336"/>
      <c r="AD7" s="336"/>
      <c r="AE7" s="336"/>
      <c r="AF7" s="336"/>
      <c r="AG7" s="336"/>
      <c r="AH7" s="336"/>
      <c r="AI7" s="336"/>
      <c r="AJ7" s="336"/>
      <c r="AK7" s="336"/>
      <c r="AL7" s="336"/>
      <c r="AM7" s="336"/>
      <c r="AN7" s="336"/>
      <c r="AO7" s="336"/>
      <c r="AP7" s="336"/>
      <c r="AQ7" s="336"/>
      <c r="AR7" s="336"/>
      <c r="AS7" s="336"/>
      <c r="AT7" s="336"/>
      <c r="AU7" s="336"/>
      <c r="AV7" s="336"/>
      <c r="AW7" s="336"/>
      <c r="AX7" s="336"/>
      <c r="AY7" s="336"/>
      <c r="AZ7" s="336"/>
      <c r="BA7" s="336"/>
      <c r="BB7" s="336"/>
      <c r="BC7" s="336"/>
      <c r="BD7" s="336"/>
      <c r="BE7" s="336"/>
      <c r="BF7" s="336"/>
      <c r="BG7" s="336"/>
      <c r="BH7" s="336"/>
      <c r="BI7" s="336"/>
      <c r="BJ7" s="336"/>
      <c r="BK7" s="336"/>
      <c r="BL7" s="336"/>
      <c r="BM7" s="336"/>
      <c r="BN7" s="336"/>
      <c r="BO7" s="336"/>
      <c r="BP7" s="336"/>
      <c r="BQ7" s="336"/>
      <c r="BR7" s="336"/>
      <c r="BS7" s="336"/>
      <c r="BT7" s="336"/>
      <c r="BU7" s="336"/>
      <c r="BV7" s="336"/>
      <c r="BW7" s="336"/>
      <c r="BX7" s="336"/>
      <c r="BY7" s="336"/>
      <c r="BZ7" s="336"/>
      <c r="CA7" s="336"/>
      <c r="CB7" s="336"/>
      <c r="CC7" s="336"/>
      <c r="CD7" s="336"/>
      <c r="CE7" s="336"/>
      <c r="CF7" s="336"/>
      <c r="CG7" s="336"/>
      <c r="CH7" s="336"/>
      <c r="CI7" s="336"/>
      <c r="CJ7" s="336"/>
      <c r="CK7" s="336"/>
      <c r="CL7" s="336"/>
      <c r="CM7" s="336"/>
      <c r="CN7" s="336"/>
      <c r="CO7" s="336"/>
      <c r="CP7" s="336"/>
      <c r="CQ7" s="336"/>
      <c r="CR7" s="336"/>
      <c r="CS7" s="336"/>
      <c r="CT7" s="336"/>
      <c r="CU7" s="336"/>
    </row>
    <row r="9" spans="1:152" s="7" customFormat="1" ht="31.5" customHeight="1" x14ac:dyDescent="0.25">
      <c r="A9" s="357" t="s">
        <v>4</v>
      </c>
      <c r="B9" s="358"/>
      <c r="C9" s="358"/>
      <c r="D9" s="358"/>
      <c r="E9" s="358"/>
      <c r="F9" s="358"/>
      <c r="G9" s="358"/>
      <c r="H9" s="359" t="s">
        <v>5</v>
      </c>
      <c r="I9" s="360"/>
      <c r="J9" s="360"/>
      <c r="K9" s="360"/>
      <c r="L9" s="360"/>
      <c r="M9" s="360"/>
      <c r="N9" s="360"/>
      <c r="O9" s="360"/>
      <c r="P9" s="360"/>
      <c r="Q9" s="360"/>
      <c r="R9" s="360"/>
      <c r="S9" s="360"/>
      <c r="T9" s="360"/>
      <c r="U9" s="360"/>
      <c r="V9" s="360"/>
      <c r="W9" s="360"/>
      <c r="X9" s="360"/>
      <c r="Y9" s="360"/>
      <c r="Z9" s="360"/>
      <c r="AA9" s="360"/>
      <c r="AB9" s="360"/>
      <c r="AC9" s="360"/>
      <c r="AD9" s="360"/>
      <c r="AE9" s="360"/>
      <c r="AF9" s="360"/>
      <c r="AG9" s="360"/>
      <c r="AH9" s="360"/>
      <c r="AI9" s="360"/>
      <c r="AJ9" s="360"/>
      <c r="AK9" s="360"/>
      <c r="AL9" s="360"/>
      <c r="AM9" s="360"/>
      <c r="AN9" s="360"/>
      <c r="AO9" s="360"/>
      <c r="AP9" s="360"/>
      <c r="AQ9" s="360"/>
      <c r="AR9" s="360"/>
      <c r="AS9" s="360"/>
      <c r="AT9" s="360"/>
      <c r="AU9" s="360"/>
      <c r="AV9" s="360"/>
      <c r="AW9" s="360"/>
      <c r="AX9" s="360"/>
      <c r="AY9" s="360"/>
      <c r="AZ9" s="360"/>
      <c r="BA9" s="360"/>
      <c r="BB9" s="360"/>
      <c r="BC9" s="360"/>
      <c r="BD9" s="361"/>
      <c r="BE9" s="359" t="s">
        <v>6</v>
      </c>
      <c r="BF9" s="360"/>
      <c r="BG9" s="360"/>
      <c r="BH9" s="360"/>
      <c r="BI9" s="360"/>
      <c r="BJ9" s="360"/>
      <c r="BK9" s="360"/>
      <c r="BL9" s="360"/>
      <c r="BM9" s="360"/>
      <c r="BN9" s="360"/>
      <c r="BO9" s="360"/>
      <c r="BP9" s="360"/>
      <c r="BQ9" s="360"/>
      <c r="BR9" s="360"/>
      <c r="BS9" s="360"/>
      <c r="BT9" s="360"/>
      <c r="BU9" s="360"/>
      <c r="BV9" s="360"/>
      <c r="BW9" s="360"/>
      <c r="BX9" s="360"/>
      <c r="BY9" s="360"/>
      <c r="BZ9" s="360"/>
      <c r="CA9" s="360"/>
      <c r="CB9" s="360"/>
      <c r="CC9" s="360"/>
      <c r="CD9" s="360"/>
      <c r="CE9" s="360"/>
      <c r="CF9" s="360"/>
      <c r="CG9" s="360"/>
      <c r="CH9" s="360"/>
      <c r="CI9" s="360"/>
      <c r="CJ9" s="360"/>
      <c r="CK9" s="360"/>
      <c r="CL9" s="360"/>
      <c r="CM9" s="360"/>
      <c r="CN9" s="360"/>
      <c r="CO9" s="360"/>
      <c r="CP9" s="360"/>
      <c r="CQ9" s="360"/>
      <c r="CR9" s="360"/>
      <c r="CS9" s="360"/>
      <c r="CT9" s="360"/>
      <c r="CU9" s="360"/>
      <c r="CV9" s="360"/>
      <c r="CW9" s="360"/>
      <c r="CX9" s="360"/>
      <c r="CY9" s="360"/>
      <c r="CZ9" s="361"/>
    </row>
    <row r="10" spans="1:152" s="8" customFormat="1" ht="31.5" customHeight="1" x14ac:dyDescent="0.25">
      <c r="A10" s="337" t="s">
        <v>7</v>
      </c>
      <c r="B10" s="338"/>
      <c r="C10" s="338"/>
      <c r="D10" s="338"/>
      <c r="E10" s="338"/>
      <c r="F10" s="338"/>
      <c r="G10" s="339"/>
      <c r="H10" s="343"/>
      <c r="I10" s="345" t="s">
        <v>8</v>
      </c>
      <c r="J10" s="345"/>
      <c r="K10" s="345"/>
      <c r="L10" s="345"/>
      <c r="M10" s="345"/>
      <c r="N10" s="345"/>
      <c r="O10" s="345"/>
      <c r="P10" s="345"/>
      <c r="Q10" s="345"/>
      <c r="R10" s="345"/>
      <c r="S10" s="345"/>
      <c r="T10" s="345"/>
      <c r="U10" s="345"/>
      <c r="V10" s="345"/>
      <c r="W10" s="345"/>
      <c r="X10" s="345"/>
      <c r="Y10" s="345"/>
      <c r="Z10" s="345"/>
      <c r="AA10" s="345"/>
      <c r="AB10" s="345"/>
      <c r="AC10" s="345"/>
      <c r="AD10" s="345"/>
      <c r="AE10" s="345"/>
      <c r="AF10" s="345"/>
      <c r="AG10" s="345"/>
      <c r="AH10" s="345"/>
      <c r="AI10" s="345"/>
      <c r="AJ10" s="345"/>
      <c r="AK10" s="345"/>
      <c r="AL10" s="345"/>
      <c r="AM10" s="345"/>
      <c r="AN10" s="345"/>
      <c r="AO10" s="345"/>
      <c r="AP10" s="345"/>
      <c r="AQ10" s="345"/>
      <c r="AR10" s="345"/>
      <c r="AS10" s="345"/>
      <c r="AT10" s="345"/>
      <c r="AU10" s="345"/>
      <c r="AV10" s="345"/>
      <c r="AW10" s="345"/>
      <c r="AX10" s="345"/>
      <c r="AY10" s="345"/>
      <c r="AZ10" s="345"/>
      <c r="BA10" s="345"/>
      <c r="BB10" s="345"/>
      <c r="BC10" s="345"/>
      <c r="BD10" s="346"/>
      <c r="BE10" s="332">
        <f>'Форма 1.2'!F10</f>
        <v>2011</v>
      </c>
      <c r="BF10" s="333"/>
      <c r="BG10" s="333"/>
      <c r="BH10" s="333"/>
      <c r="BI10" s="333"/>
      <c r="BJ10" s="333"/>
      <c r="BK10" s="333"/>
      <c r="BL10" s="333"/>
      <c r="BM10" s="333"/>
      <c r="BN10" s="333"/>
      <c r="BO10" s="333"/>
      <c r="BP10" s="333"/>
      <c r="BQ10" s="333"/>
      <c r="BR10" s="333"/>
      <c r="BS10" s="333"/>
      <c r="BT10" s="333"/>
      <c r="BU10" s="333"/>
      <c r="BV10" s="333"/>
      <c r="BW10" s="333"/>
      <c r="BX10" s="333"/>
      <c r="BY10" s="333"/>
      <c r="BZ10" s="333"/>
      <c r="CA10" s="333"/>
      <c r="CB10" s="333"/>
      <c r="CC10" s="333"/>
      <c r="CD10" s="333"/>
      <c r="CE10" s="333"/>
      <c r="CF10" s="333"/>
      <c r="CG10" s="333"/>
      <c r="CH10" s="333"/>
      <c r="CI10" s="333"/>
      <c r="CJ10" s="333"/>
      <c r="CK10" s="333"/>
      <c r="CL10" s="333"/>
      <c r="CM10" s="333"/>
      <c r="CN10" s="333"/>
      <c r="CO10" s="333"/>
      <c r="CP10" s="333"/>
      <c r="CQ10" s="333"/>
      <c r="CR10" s="333"/>
      <c r="CS10" s="333"/>
      <c r="CT10" s="333"/>
      <c r="CU10" s="333"/>
      <c r="CV10" s="333"/>
      <c r="CW10" s="333"/>
      <c r="CX10" s="333"/>
      <c r="CY10" s="333"/>
      <c r="CZ10" s="334"/>
      <c r="DA10" s="331" t="s">
        <v>9</v>
      </c>
      <c r="DB10" s="331"/>
      <c r="DC10" s="331"/>
      <c r="DD10" s="331"/>
      <c r="DE10" s="331"/>
      <c r="DF10" s="331"/>
      <c r="DG10" s="331"/>
      <c r="DH10" s="331"/>
      <c r="DI10" s="331"/>
      <c r="DJ10" s="331"/>
      <c r="DK10" s="331"/>
      <c r="DL10" s="331"/>
      <c r="DM10" s="331"/>
      <c r="DN10" s="331"/>
      <c r="DO10" s="331"/>
      <c r="DP10" s="331"/>
      <c r="DQ10" s="331"/>
      <c r="DR10" s="331"/>
      <c r="DS10" s="331"/>
      <c r="DT10" s="331"/>
      <c r="DU10" s="331"/>
      <c r="DV10" s="331"/>
      <c r="DW10" s="331"/>
      <c r="DX10" s="331"/>
      <c r="DY10" s="331"/>
      <c r="DZ10" s="331"/>
      <c r="EA10" s="331"/>
      <c r="EB10" s="331"/>
      <c r="EC10" s="331"/>
      <c r="ED10" s="331"/>
      <c r="EE10" s="331"/>
      <c r="EF10" s="331"/>
      <c r="EG10" s="331"/>
      <c r="EH10" s="331"/>
      <c r="EI10" s="331"/>
      <c r="EJ10" s="331"/>
      <c r="EK10" s="331"/>
      <c r="EL10" s="331"/>
      <c r="EM10" s="331"/>
      <c r="EN10" s="331"/>
      <c r="EO10" s="331"/>
      <c r="EP10" s="331"/>
      <c r="EQ10" s="331"/>
      <c r="ER10" s="331"/>
      <c r="ES10" s="331"/>
      <c r="ET10" s="331"/>
      <c r="EU10" s="331"/>
      <c r="EV10" s="331"/>
    </row>
    <row r="11" spans="1:152" s="8" customFormat="1" ht="28.5" customHeight="1" x14ac:dyDescent="0.25">
      <c r="A11" s="340"/>
      <c r="B11" s="341"/>
      <c r="C11" s="341"/>
      <c r="D11" s="341"/>
      <c r="E11" s="341"/>
      <c r="F11" s="341"/>
      <c r="G11" s="342"/>
      <c r="H11" s="344"/>
      <c r="I11" s="347"/>
      <c r="J11" s="347"/>
      <c r="K11" s="347"/>
      <c r="L11" s="347"/>
      <c r="M11" s="347"/>
      <c r="N11" s="347"/>
      <c r="O11" s="347"/>
      <c r="P11" s="347"/>
      <c r="Q11" s="347"/>
      <c r="R11" s="347"/>
      <c r="S11" s="347"/>
      <c r="T11" s="347"/>
      <c r="U11" s="347"/>
      <c r="V11" s="347"/>
      <c r="W11" s="347"/>
      <c r="X11" s="347"/>
      <c r="Y11" s="347"/>
      <c r="Z11" s="347"/>
      <c r="AA11" s="347"/>
      <c r="AB11" s="347"/>
      <c r="AC11" s="347"/>
      <c r="AD11" s="347"/>
      <c r="AE11" s="347"/>
      <c r="AF11" s="347"/>
      <c r="AG11" s="347"/>
      <c r="AH11" s="347"/>
      <c r="AI11" s="347"/>
      <c r="AJ11" s="347"/>
      <c r="AK11" s="347"/>
      <c r="AL11" s="347"/>
      <c r="AM11" s="347"/>
      <c r="AN11" s="347"/>
      <c r="AO11" s="347"/>
      <c r="AP11" s="347"/>
      <c r="AQ11" s="347"/>
      <c r="AR11" s="347"/>
      <c r="AS11" s="347"/>
      <c r="AT11" s="347"/>
      <c r="AU11" s="347"/>
      <c r="AV11" s="347"/>
      <c r="AW11" s="347"/>
      <c r="AX11" s="347"/>
      <c r="AY11" s="347"/>
      <c r="AZ11" s="347"/>
      <c r="BA11" s="347"/>
      <c r="BB11" s="347"/>
      <c r="BC11" s="347"/>
      <c r="BD11" s="348"/>
      <c r="BE11" s="335"/>
      <c r="BF11" s="335"/>
      <c r="BG11" s="335"/>
      <c r="BH11" s="335"/>
      <c r="BI11" s="335"/>
      <c r="BJ11" s="335"/>
      <c r="BK11" s="335"/>
      <c r="BL11" s="335"/>
      <c r="BM11" s="335"/>
      <c r="BN11" s="335"/>
      <c r="BO11" s="335"/>
      <c r="BP11" s="335"/>
      <c r="BQ11" s="335"/>
      <c r="BR11" s="335"/>
      <c r="BS11" s="335"/>
      <c r="BT11" s="335"/>
      <c r="BU11" s="335"/>
      <c r="BV11" s="335"/>
      <c r="BW11" s="335"/>
      <c r="BX11" s="335"/>
      <c r="BY11" s="335"/>
      <c r="BZ11" s="335"/>
      <c r="CA11" s="335"/>
      <c r="CB11" s="335"/>
      <c r="CC11" s="335"/>
      <c r="CD11" s="335"/>
      <c r="CE11" s="335"/>
      <c r="CF11" s="335"/>
      <c r="CG11" s="335"/>
      <c r="CH11" s="335"/>
      <c r="CI11" s="335"/>
      <c r="CJ11" s="335"/>
      <c r="CK11" s="335"/>
      <c r="CL11" s="335"/>
      <c r="CM11" s="335"/>
      <c r="CN11" s="335"/>
      <c r="CO11" s="335"/>
      <c r="CP11" s="335"/>
      <c r="CQ11" s="335"/>
      <c r="CR11" s="335"/>
      <c r="CS11" s="335"/>
      <c r="CT11" s="335"/>
      <c r="CU11" s="335"/>
      <c r="CV11" s="335"/>
      <c r="CW11" s="335"/>
      <c r="CX11" s="335"/>
      <c r="CY11" s="335"/>
      <c r="CZ11" s="335"/>
    </row>
    <row r="12" spans="1:152" s="8" customFormat="1" ht="119.25" customHeight="1" x14ac:dyDescent="0.25">
      <c r="A12" s="337" t="s">
        <v>10</v>
      </c>
      <c r="B12" s="338"/>
      <c r="C12" s="338"/>
      <c r="D12" s="338"/>
      <c r="E12" s="338"/>
      <c r="F12" s="338"/>
      <c r="G12" s="339"/>
      <c r="H12" s="343"/>
      <c r="I12" s="345" t="s">
        <v>11</v>
      </c>
      <c r="J12" s="345"/>
      <c r="K12" s="345"/>
      <c r="L12" s="345"/>
      <c r="M12" s="345"/>
      <c r="N12" s="345"/>
      <c r="O12" s="345"/>
      <c r="P12" s="345"/>
      <c r="Q12" s="345"/>
      <c r="R12" s="345"/>
      <c r="S12" s="345"/>
      <c r="T12" s="345"/>
      <c r="U12" s="345"/>
      <c r="V12" s="345"/>
      <c r="W12" s="345"/>
      <c r="X12" s="345"/>
      <c r="Y12" s="345"/>
      <c r="Z12" s="345"/>
      <c r="AA12" s="345"/>
      <c r="AB12" s="345"/>
      <c r="AC12" s="345"/>
      <c r="AD12" s="345"/>
      <c r="AE12" s="345"/>
      <c r="AF12" s="345"/>
      <c r="AG12" s="345"/>
      <c r="AH12" s="345"/>
      <c r="AI12" s="345"/>
      <c r="AJ12" s="345"/>
      <c r="AK12" s="345"/>
      <c r="AL12" s="345"/>
      <c r="AM12" s="345"/>
      <c r="AN12" s="345"/>
      <c r="AO12" s="345"/>
      <c r="AP12" s="345"/>
      <c r="AQ12" s="345"/>
      <c r="AR12" s="345"/>
      <c r="AS12" s="345"/>
      <c r="AT12" s="345"/>
      <c r="AU12" s="345"/>
      <c r="AV12" s="345"/>
      <c r="AW12" s="345"/>
      <c r="AX12" s="345"/>
      <c r="AY12" s="345"/>
      <c r="AZ12" s="345"/>
      <c r="BA12" s="345"/>
      <c r="BB12" s="345"/>
      <c r="BC12" s="345"/>
      <c r="BD12" s="346"/>
      <c r="BE12" s="349">
        <f>SUMPRODUCT(('Форма 8.1.'!H11:H690="В")*('Форма 8.1.'!AA11:AA690=1),'Форма 8.1.'!I11:I690,'Форма 8.1.'!M11:M690)/BE10</f>
        <v>5.645615779558566E-2</v>
      </c>
      <c r="BF12" s="350"/>
      <c r="BG12" s="350"/>
      <c r="BH12" s="350"/>
      <c r="BI12" s="350"/>
      <c r="BJ12" s="350"/>
      <c r="BK12" s="350"/>
      <c r="BL12" s="350"/>
      <c r="BM12" s="350"/>
      <c r="BN12" s="350"/>
      <c r="BO12" s="350"/>
      <c r="BP12" s="350"/>
      <c r="BQ12" s="350"/>
      <c r="BR12" s="350"/>
      <c r="BS12" s="350"/>
      <c r="BT12" s="350"/>
      <c r="BU12" s="350"/>
      <c r="BV12" s="350"/>
      <c r="BW12" s="350"/>
      <c r="BX12" s="350"/>
      <c r="BY12" s="350"/>
      <c r="BZ12" s="350"/>
      <c r="CA12" s="350"/>
      <c r="CB12" s="350"/>
      <c r="CC12" s="350"/>
      <c r="CD12" s="350"/>
      <c r="CE12" s="350"/>
      <c r="CF12" s="350"/>
      <c r="CG12" s="350"/>
      <c r="CH12" s="350"/>
      <c r="CI12" s="350"/>
      <c r="CJ12" s="350"/>
      <c r="CK12" s="350"/>
      <c r="CL12" s="350"/>
      <c r="CM12" s="350"/>
      <c r="CN12" s="350"/>
      <c r="CO12" s="350"/>
      <c r="CP12" s="350"/>
      <c r="CQ12" s="350"/>
      <c r="CR12" s="350"/>
      <c r="CS12" s="350"/>
      <c r="CT12" s="350"/>
      <c r="CU12" s="350"/>
      <c r="CV12" s="350"/>
      <c r="CW12" s="350"/>
      <c r="CX12" s="350"/>
      <c r="CY12" s="350"/>
      <c r="CZ12" s="353"/>
      <c r="DA12" s="331" t="s">
        <v>12</v>
      </c>
      <c r="DB12" s="331"/>
      <c r="DC12" s="331"/>
      <c r="DD12" s="331"/>
      <c r="DE12" s="331"/>
      <c r="DF12" s="331"/>
      <c r="DG12" s="331"/>
      <c r="DH12" s="331"/>
      <c r="DI12" s="331"/>
      <c r="DJ12" s="331"/>
      <c r="DK12" s="331"/>
      <c r="DL12" s="331"/>
      <c r="DM12" s="331"/>
      <c r="DN12" s="331"/>
      <c r="DO12" s="331"/>
      <c r="DP12" s="331"/>
      <c r="DQ12" s="331"/>
      <c r="DR12" s="331"/>
      <c r="DS12" s="331"/>
      <c r="DT12" s="331"/>
      <c r="DU12" s="331"/>
      <c r="DV12" s="331"/>
      <c r="DW12" s="331"/>
      <c r="DX12" s="331"/>
      <c r="DY12" s="331"/>
      <c r="DZ12" s="331"/>
      <c r="EA12" s="331"/>
      <c r="EB12" s="331"/>
      <c r="EC12" s="331"/>
      <c r="ED12" s="331"/>
      <c r="EE12" s="331"/>
      <c r="EF12" s="331"/>
      <c r="EG12" s="331"/>
      <c r="EH12" s="331"/>
      <c r="EI12" s="331"/>
      <c r="EJ12" s="331"/>
      <c r="EK12" s="331"/>
      <c r="EL12" s="331"/>
      <c r="EM12" s="331"/>
      <c r="EN12" s="331"/>
      <c r="EO12" s="331"/>
      <c r="EP12" s="331"/>
      <c r="EQ12" s="331"/>
      <c r="ER12" s="331"/>
      <c r="ES12" s="331"/>
      <c r="ET12" s="331"/>
      <c r="EU12" s="331"/>
      <c r="EV12" s="331"/>
    </row>
    <row r="13" spans="1:152" s="8" customFormat="1" x14ac:dyDescent="0.25">
      <c r="A13" s="340"/>
      <c r="B13" s="341"/>
      <c r="C13" s="341"/>
      <c r="D13" s="341"/>
      <c r="E13" s="341"/>
      <c r="F13" s="341"/>
      <c r="G13" s="342"/>
      <c r="H13" s="344"/>
      <c r="I13" s="347"/>
      <c r="J13" s="347"/>
      <c r="K13" s="347"/>
      <c r="L13" s="347"/>
      <c r="M13" s="347"/>
      <c r="N13" s="347"/>
      <c r="O13" s="347"/>
      <c r="P13" s="347"/>
      <c r="Q13" s="347"/>
      <c r="R13" s="347"/>
      <c r="S13" s="347"/>
      <c r="T13" s="347"/>
      <c r="U13" s="347"/>
      <c r="V13" s="347"/>
      <c r="W13" s="347"/>
      <c r="X13" s="347"/>
      <c r="Y13" s="347"/>
      <c r="Z13" s="347"/>
      <c r="AA13" s="347"/>
      <c r="AB13" s="347"/>
      <c r="AC13" s="347"/>
      <c r="AD13" s="347"/>
      <c r="AE13" s="347"/>
      <c r="AF13" s="347"/>
      <c r="AG13" s="347"/>
      <c r="AH13" s="347"/>
      <c r="AI13" s="347"/>
      <c r="AJ13" s="347"/>
      <c r="AK13" s="347"/>
      <c r="AL13" s="347"/>
      <c r="AM13" s="347"/>
      <c r="AN13" s="347"/>
      <c r="AO13" s="347"/>
      <c r="AP13" s="347"/>
      <c r="AQ13" s="347"/>
      <c r="AR13" s="347"/>
      <c r="AS13" s="347"/>
      <c r="AT13" s="347"/>
      <c r="AU13" s="347"/>
      <c r="AV13" s="347"/>
      <c r="AW13" s="347"/>
      <c r="AX13" s="347"/>
      <c r="AY13" s="347"/>
      <c r="AZ13" s="347"/>
      <c r="BA13" s="347"/>
      <c r="BB13" s="347"/>
      <c r="BC13" s="347"/>
      <c r="BD13" s="348"/>
      <c r="BE13" s="354"/>
      <c r="BF13" s="354"/>
      <c r="BG13" s="354"/>
      <c r="BH13" s="354"/>
      <c r="BI13" s="354"/>
      <c r="BJ13" s="354"/>
      <c r="BK13" s="354"/>
      <c r="BL13" s="354"/>
      <c r="BM13" s="354"/>
      <c r="BN13" s="354"/>
      <c r="BO13" s="354"/>
      <c r="BP13" s="354"/>
      <c r="BQ13" s="354"/>
      <c r="BR13" s="354"/>
      <c r="BS13" s="354"/>
      <c r="BT13" s="354"/>
      <c r="BU13" s="354"/>
      <c r="BV13" s="354"/>
      <c r="BW13" s="354"/>
      <c r="BX13" s="354"/>
      <c r="BY13" s="354"/>
      <c r="BZ13" s="354"/>
      <c r="CA13" s="354"/>
      <c r="CB13" s="354"/>
      <c r="CC13" s="354"/>
      <c r="CD13" s="354"/>
      <c r="CE13" s="354"/>
      <c r="CF13" s="354"/>
      <c r="CG13" s="354"/>
      <c r="CH13" s="354"/>
      <c r="CI13" s="354"/>
      <c r="CJ13" s="354"/>
      <c r="CK13" s="354"/>
      <c r="CL13" s="354"/>
      <c r="CM13" s="354"/>
      <c r="CN13" s="354"/>
      <c r="CO13" s="354"/>
      <c r="CP13" s="354"/>
      <c r="CQ13" s="354"/>
      <c r="CR13" s="354"/>
      <c r="CS13" s="354"/>
      <c r="CT13" s="354"/>
      <c r="CU13" s="354"/>
      <c r="CV13" s="354"/>
      <c r="CW13" s="354"/>
      <c r="CX13" s="354"/>
      <c r="CY13" s="354"/>
      <c r="CZ13" s="355"/>
    </row>
    <row r="14" spans="1:152" s="8" customFormat="1" ht="105.75" customHeight="1" x14ac:dyDescent="0.25">
      <c r="A14" s="337" t="s">
        <v>13</v>
      </c>
      <c r="B14" s="338"/>
      <c r="C14" s="338"/>
      <c r="D14" s="338"/>
      <c r="E14" s="338"/>
      <c r="F14" s="338"/>
      <c r="G14" s="339"/>
      <c r="H14" s="343"/>
      <c r="I14" s="345" t="s">
        <v>14</v>
      </c>
      <c r="J14" s="345"/>
      <c r="K14" s="345"/>
      <c r="L14" s="345"/>
      <c r="M14" s="345"/>
      <c r="N14" s="345"/>
      <c r="O14" s="345"/>
      <c r="P14" s="345"/>
      <c r="Q14" s="345"/>
      <c r="R14" s="345"/>
      <c r="S14" s="345"/>
      <c r="T14" s="345"/>
      <c r="U14" s="345"/>
      <c r="V14" s="345"/>
      <c r="W14" s="345"/>
      <c r="X14" s="345"/>
      <c r="Y14" s="345"/>
      <c r="Z14" s="345"/>
      <c r="AA14" s="345"/>
      <c r="AB14" s="345"/>
      <c r="AC14" s="345"/>
      <c r="AD14" s="345"/>
      <c r="AE14" s="345"/>
      <c r="AF14" s="345"/>
      <c r="AG14" s="345"/>
      <c r="AH14" s="345"/>
      <c r="AI14" s="345"/>
      <c r="AJ14" s="345"/>
      <c r="AK14" s="345"/>
      <c r="AL14" s="345"/>
      <c r="AM14" s="345"/>
      <c r="AN14" s="345"/>
      <c r="AO14" s="345"/>
      <c r="AP14" s="345"/>
      <c r="AQ14" s="345"/>
      <c r="AR14" s="345"/>
      <c r="AS14" s="345"/>
      <c r="AT14" s="345"/>
      <c r="AU14" s="345"/>
      <c r="AV14" s="345"/>
      <c r="AW14" s="345"/>
      <c r="AX14" s="345"/>
      <c r="AY14" s="345"/>
      <c r="AZ14" s="345"/>
      <c r="BA14" s="345"/>
      <c r="BB14" s="345"/>
      <c r="BC14" s="345"/>
      <c r="BD14" s="346"/>
      <c r="BE14" s="349">
        <f>SUMIFS('Форма 8.1.'!M11:M690,'Форма 8.1.'!H11:H690,'Форма 8.1.'!AC11,'Форма 8.1.'!AA11:AA690,'Форма 8.1.'!AD11)/BE10</f>
        <v>2.1879661859771259E-2</v>
      </c>
      <c r="BF14" s="350"/>
      <c r="BG14" s="350"/>
      <c r="BH14" s="350"/>
      <c r="BI14" s="350"/>
      <c r="BJ14" s="350"/>
      <c r="BK14" s="350"/>
      <c r="BL14" s="350"/>
      <c r="BM14" s="350"/>
      <c r="BN14" s="350"/>
      <c r="BO14" s="350"/>
      <c r="BP14" s="350"/>
      <c r="BQ14" s="350"/>
      <c r="BR14" s="350"/>
      <c r="BS14" s="350"/>
      <c r="BT14" s="350"/>
      <c r="BU14" s="350"/>
      <c r="BV14" s="350"/>
      <c r="BW14" s="350"/>
      <c r="BX14" s="350"/>
      <c r="BY14" s="350"/>
      <c r="BZ14" s="350"/>
      <c r="CA14" s="350"/>
      <c r="CB14" s="350"/>
      <c r="CC14" s="350"/>
      <c r="CD14" s="350"/>
      <c r="CE14" s="350"/>
      <c r="CF14" s="350"/>
      <c r="CG14" s="350"/>
      <c r="CH14" s="350"/>
      <c r="CI14" s="350"/>
      <c r="CJ14" s="350"/>
      <c r="CK14" s="350"/>
      <c r="CL14" s="350"/>
      <c r="CM14" s="350"/>
      <c r="CN14" s="350"/>
      <c r="CO14" s="350"/>
      <c r="CP14" s="350"/>
      <c r="CQ14" s="350"/>
      <c r="CR14" s="350"/>
      <c r="CS14" s="350"/>
      <c r="CT14" s="350"/>
      <c r="CU14" s="350"/>
      <c r="CV14" s="350"/>
      <c r="CW14" s="350"/>
      <c r="CX14" s="350"/>
      <c r="CY14" s="350"/>
      <c r="CZ14" s="351"/>
      <c r="DA14" s="331" t="s">
        <v>15</v>
      </c>
      <c r="DB14" s="331"/>
      <c r="DC14" s="331"/>
      <c r="DD14" s="331"/>
      <c r="DE14" s="331"/>
      <c r="DF14" s="331"/>
      <c r="DG14" s="331"/>
      <c r="DH14" s="331"/>
      <c r="DI14" s="331"/>
      <c r="DJ14" s="331"/>
      <c r="DK14" s="331"/>
      <c r="DL14" s="331"/>
      <c r="DM14" s="331"/>
      <c r="DN14" s="331"/>
      <c r="DO14" s="331"/>
      <c r="DP14" s="331"/>
      <c r="DQ14" s="331"/>
      <c r="DR14" s="331"/>
      <c r="DS14" s="331"/>
      <c r="DT14" s="331"/>
      <c r="DU14" s="331"/>
      <c r="DV14" s="331"/>
      <c r="DW14" s="331"/>
      <c r="DX14" s="331"/>
      <c r="DY14" s="331"/>
      <c r="DZ14" s="331"/>
      <c r="EA14" s="331"/>
      <c r="EB14" s="331"/>
      <c r="EC14" s="331"/>
      <c r="ED14" s="331"/>
      <c r="EE14" s="331"/>
      <c r="EF14" s="331"/>
      <c r="EG14" s="331"/>
      <c r="EH14" s="331"/>
      <c r="EI14" s="331"/>
      <c r="EJ14" s="331"/>
      <c r="EK14" s="331"/>
      <c r="EL14" s="331"/>
      <c r="EM14" s="331"/>
      <c r="EN14" s="331"/>
      <c r="EO14" s="331"/>
      <c r="EP14" s="331"/>
      <c r="EQ14" s="331"/>
      <c r="ER14" s="331"/>
      <c r="ES14" s="331"/>
      <c r="ET14" s="331"/>
      <c r="EU14" s="331"/>
      <c r="EV14" s="331"/>
    </row>
    <row r="15" spans="1:152" s="8" customFormat="1" x14ac:dyDescent="0.25">
      <c r="A15" s="340"/>
      <c r="B15" s="341"/>
      <c r="C15" s="341"/>
      <c r="D15" s="341"/>
      <c r="E15" s="341"/>
      <c r="F15" s="341"/>
      <c r="G15" s="342"/>
      <c r="H15" s="344"/>
      <c r="I15" s="347"/>
      <c r="J15" s="347"/>
      <c r="K15" s="347"/>
      <c r="L15" s="347"/>
      <c r="M15" s="347"/>
      <c r="N15" s="347"/>
      <c r="O15" s="347"/>
      <c r="P15" s="347"/>
      <c r="Q15" s="347"/>
      <c r="R15" s="347"/>
      <c r="S15" s="347"/>
      <c r="T15" s="347"/>
      <c r="U15" s="347"/>
      <c r="V15" s="347"/>
      <c r="W15" s="347"/>
      <c r="X15" s="347"/>
      <c r="Y15" s="347"/>
      <c r="Z15" s="347"/>
      <c r="AA15" s="347"/>
      <c r="AB15" s="347"/>
      <c r="AC15" s="347"/>
      <c r="AD15" s="347"/>
      <c r="AE15" s="347"/>
      <c r="AF15" s="347"/>
      <c r="AG15" s="347"/>
      <c r="AH15" s="347"/>
      <c r="AI15" s="347"/>
      <c r="AJ15" s="347"/>
      <c r="AK15" s="347"/>
      <c r="AL15" s="347"/>
      <c r="AM15" s="347"/>
      <c r="AN15" s="347"/>
      <c r="AO15" s="347"/>
      <c r="AP15" s="347"/>
      <c r="AQ15" s="347"/>
      <c r="AR15" s="347"/>
      <c r="AS15" s="347"/>
      <c r="AT15" s="347"/>
      <c r="AU15" s="347"/>
      <c r="AV15" s="347"/>
      <c r="AW15" s="347"/>
      <c r="AX15" s="347"/>
      <c r="AY15" s="347"/>
      <c r="AZ15" s="347"/>
      <c r="BA15" s="347"/>
      <c r="BB15" s="347"/>
      <c r="BC15" s="347"/>
      <c r="BD15" s="348"/>
      <c r="BE15" s="335"/>
      <c r="BF15" s="335"/>
      <c r="BG15" s="335"/>
      <c r="BH15" s="335"/>
      <c r="BI15" s="335"/>
      <c r="BJ15" s="335"/>
      <c r="BK15" s="335"/>
      <c r="BL15" s="335"/>
      <c r="BM15" s="335"/>
      <c r="BN15" s="335"/>
      <c r="BO15" s="335"/>
      <c r="BP15" s="335"/>
      <c r="BQ15" s="335"/>
      <c r="BR15" s="335"/>
      <c r="BS15" s="335"/>
      <c r="BT15" s="335"/>
      <c r="BU15" s="335"/>
      <c r="BV15" s="335"/>
      <c r="BW15" s="335"/>
      <c r="BX15" s="335"/>
      <c r="BY15" s="335"/>
      <c r="BZ15" s="335"/>
      <c r="CA15" s="335"/>
      <c r="CB15" s="335"/>
      <c r="CC15" s="335"/>
      <c r="CD15" s="335"/>
      <c r="CE15" s="335"/>
      <c r="CF15" s="335"/>
      <c r="CG15" s="335"/>
      <c r="CH15" s="335"/>
      <c r="CI15" s="335"/>
      <c r="CJ15" s="335"/>
      <c r="CK15" s="335"/>
      <c r="CL15" s="335"/>
      <c r="CM15" s="335"/>
      <c r="CN15" s="335"/>
      <c r="CO15" s="335"/>
      <c r="CP15" s="335"/>
      <c r="CQ15" s="335"/>
      <c r="CR15" s="335"/>
      <c r="CS15" s="335"/>
      <c r="CT15" s="335"/>
      <c r="CU15" s="335"/>
      <c r="CV15" s="335"/>
      <c r="CW15" s="335"/>
      <c r="CX15" s="335"/>
      <c r="CY15" s="335"/>
      <c r="CZ15" s="335"/>
    </row>
    <row r="17" spans="1:104" s="1" customFormat="1" ht="15.75" x14ac:dyDescent="0.25">
      <c r="A17" s="352" t="str">
        <f>Содержание!C27</f>
        <v>Генеральный директор</v>
      </c>
      <c r="B17" s="352"/>
      <c r="C17" s="352"/>
      <c r="D17" s="352"/>
      <c r="E17" s="352"/>
      <c r="F17" s="352"/>
      <c r="G17" s="352"/>
      <c r="H17" s="352"/>
      <c r="I17" s="352"/>
      <c r="J17" s="352"/>
      <c r="K17" s="352"/>
      <c r="L17" s="352"/>
      <c r="M17" s="352"/>
      <c r="N17" s="352"/>
      <c r="O17" s="352"/>
      <c r="P17" s="352"/>
      <c r="Q17" s="352"/>
      <c r="R17" s="352"/>
      <c r="S17" s="352"/>
      <c r="T17" s="352"/>
      <c r="U17" s="352"/>
      <c r="V17" s="352"/>
      <c r="W17" s="352"/>
      <c r="X17" s="352"/>
      <c r="Y17" s="352"/>
      <c r="Z17" s="352"/>
      <c r="AA17" s="352"/>
      <c r="AB17" s="352"/>
      <c r="AC17" s="352"/>
      <c r="AD17" s="352"/>
      <c r="AE17" s="352"/>
      <c r="AF17" s="352"/>
      <c r="AG17" s="352"/>
      <c r="AH17" s="352"/>
      <c r="AI17" s="352"/>
      <c r="AJ17" s="352"/>
      <c r="AK17" s="352"/>
      <c r="AL17" s="352" t="str">
        <f>Содержание!E27</f>
        <v>Мажурин В.А.</v>
      </c>
      <c r="AM17" s="352"/>
      <c r="AN17" s="352"/>
      <c r="AO17" s="352"/>
      <c r="AP17" s="352"/>
      <c r="AQ17" s="352"/>
      <c r="AR17" s="352"/>
      <c r="AS17" s="352"/>
      <c r="AT17" s="352"/>
      <c r="AU17" s="352"/>
      <c r="AV17" s="352"/>
      <c r="AW17" s="352"/>
      <c r="AX17" s="352"/>
      <c r="AY17" s="352"/>
      <c r="AZ17" s="352"/>
      <c r="BA17" s="352"/>
      <c r="BB17" s="352"/>
      <c r="BC17" s="352"/>
      <c r="BD17" s="352"/>
      <c r="BE17" s="352"/>
      <c r="BF17" s="352"/>
      <c r="BG17" s="352"/>
      <c r="BH17" s="352"/>
      <c r="BI17" s="352"/>
      <c r="BJ17" s="352"/>
      <c r="BK17" s="352"/>
      <c r="BL17" s="352"/>
      <c r="BM17" s="352"/>
      <c r="BN17" s="352"/>
      <c r="BO17" s="352"/>
      <c r="BP17" s="352"/>
      <c r="BQ17" s="352"/>
      <c r="BR17" s="352"/>
      <c r="BS17" s="352"/>
      <c r="BT17" s="352"/>
      <c r="BU17" s="352"/>
      <c r="BV17" s="352"/>
      <c r="BW17" s="352"/>
      <c r="BX17" s="352"/>
      <c r="BY17" s="352"/>
      <c r="BZ17" s="352"/>
      <c r="CA17" s="352"/>
      <c r="CB17" s="352"/>
      <c r="CC17" s="352"/>
      <c r="CD17" s="352"/>
      <c r="CE17" s="352"/>
      <c r="CF17" s="352"/>
      <c r="CG17" s="352"/>
      <c r="CH17" s="352"/>
      <c r="CI17" s="352"/>
      <c r="CJ17" s="352"/>
      <c r="CK17" s="352"/>
      <c r="CL17" s="352"/>
      <c r="CM17" s="352"/>
      <c r="CN17" s="352"/>
      <c r="CO17" s="352"/>
      <c r="CP17" s="352"/>
      <c r="CQ17" s="352"/>
      <c r="CR17" s="352"/>
      <c r="CS17" s="352"/>
      <c r="CT17" s="352"/>
      <c r="CU17" s="352"/>
      <c r="CV17" s="352"/>
      <c r="CW17" s="352"/>
      <c r="CX17" s="352"/>
      <c r="CY17" s="352"/>
      <c r="CZ17" s="352"/>
    </row>
    <row r="18" spans="1:104" s="9" customFormat="1" ht="13.5" customHeight="1" x14ac:dyDescent="0.25">
      <c r="A18" s="336" t="s">
        <v>16</v>
      </c>
      <c r="B18" s="336"/>
      <c r="C18" s="336"/>
      <c r="D18" s="336"/>
      <c r="E18" s="336"/>
      <c r="F18" s="336"/>
      <c r="G18" s="336"/>
      <c r="H18" s="336"/>
      <c r="I18" s="336"/>
      <c r="J18" s="336"/>
      <c r="K18" s="336"/>
      <c r="L18" s="336"/>
      <c r="M18" s="336"/>
      <c r="N18" s="336"/>
      <c r="O18" s="336"/>
      <c r="P18" s="336"/>
      <c r="Q18" s="336"/>
      <c r="R18" s="336"/>
      <c r="S18" s="336"/>
      <c r="T18" s="336"/>
      <c r="U18" s="336"/>
      <c r="V18" s="336"/>
      <c r="W18" s="336"/>
      <c r="X18" s="336"/>
      <c r="Y18" s="336"/>
      <c r="Z18" s="336"/>
      <c r="AA18" s="336"/>
      <c r="AB18" s="336"/>
      <c r="AC18" s="336"/>
      <c r="AD18" s="336"/>
      <c r="AE18" s="336"/>
      <c r="AF18" s="336"/>
      <c r="AG18" s="336"/>
      <c r="AH18" s="336"/>
      <c r="AI18" s="336"/>
      <c r="AJ18" s="336"/>
      <c r="AK18" s="336"/>
      <c r="AL18" s="336" t="s">
        <v>17</v>
      </c>
      <c r="AM18" s="336"/>
      <c r="AN18" s="336"/>
      <c r="AO18" s="336"/>
      <c r="AP18" s="336"/>
      <c r="AQ18" s="336"/>
      <c r="AR18" s="336"/>
      <c r="AS18" s="336"/>
      <c r="AT18" s="336"/>
      <c r="AU18" s="336"/>
      <c r="AV18" s="336"/>
      <c r="AW18" s="336"/>
      <c r="AX18" s="336"/>
      <c r="AY18" s="336"/>
      <c r="AZ18" s="336"/>
      <c r="BA18" s="336"/>
      <c r="BB18" s="336"/>
      <c r="BC18" s="336"/>
      <c r="BD18" s="336"/>
      <c r="BE18" s="336"/>
      <c r="BF18" s="336"/>
      <c r="BG18" s="336"/>
      <c r="BH18" s="336"/>
      <c r="BI18" s="336"/>
      <c r="BJ18" s="336"/>
      <c r="BK18" s="336"/>
      <c r="BL18" s="336"/>
      <c r="BM18" s="336"/>
      <c r="BN18" s="336"/>
      <c r="BO18" s="336"/>
      <c r="BP18" s="336"/>
      <c r="BQ18" s="336"/>
      <c r="BR18" s="336"/>
      <c r="BS18" s="336"/>
      <c r="BT18" s="336"/>
      <c r="BU18" s="336"/>
      <c r="BV18" s="336"/>
      <c r="BW18" s="336" t="s">
        <v>18</v>
      </c>
      <c r="BX18" s="336"/>
      <c r="BY18" s="336"/>
      <c r="BZ18" s="336"/>
      <c r="CA18" s="336"/>
      <c r="CB18" s="336"/>
      <c r="CC18" s="336"/>
      <c r="CD18" s="336"/>
      <c r="CE18" s="336"/>
      <c r="CF18" s="336"/>
      <c r="CG18" s="336"/>
      <c r="CH18" s="336"/>
      <c r="CI18" s="336"/>
      <c r="CJ18" s="336"/>
      <c r="CK18" s="336"/>
      <c r="CL18" s="336"/>
      <c r="CM18" s="336"/>
      <c r="CN18" s="336"/>
      <c r="CO18" s="336"/>
      <c r="CP18" s="336"/>
      <c r="CQ18" s="336"/>
      <c r="CR18" s="336"/>
      <c r="CS18" s="336"/>
      <c r="CT18" s="336"/>
      <c r="CU18" s="336"/>
      <c r="CV18" s="336"/>
      <c r="CW18" s="336"/>
      <c r="CX18" s="336"/>
      <c r="CY18" s="336"/>
      <c r="CZ18" s="336"/>
    </row>
    <row r="19" spans="1:104" ht="3" customHeight="1" x14ac:dyDescent="0.25"/>
  </sheetData>
  <mergeCells count="30">
    <mergeCell ref="BE12:CZ12"/>
    <mergeCell ref="BE13:CZ13"/>
    <mergeCell ref="A5:CZ5"/>
    <mergeCell ref="F6:CU6"/>
    <mergeCell ref="F7:CU7"/>
    <mergeCell ref="A9:G9"/>
    <mergeCell ref="H9:BD9"/>
    <mergeCell ref="BE9:CZ9"/>
    <mergeCell ref="A10:G11"/>
    <mergeCell ref="H10:H11"/>
    <mergeCell ref="I10:BD11"/>
    <mergeCell ref="A12:G13"/>
    <mergeCell ref="H12:H13"/>
    <mergeCell ref="I12:BD13"/>
    <mergeCell ref="DA14:EV14"/>
    <mergeCell ref="BE10:CZ10"/>
    <mergeCell ref="BE11:CZ11"/>
    <mergeCell ref="A18:AK18"/>
    <mergeCell ref="AL18:BV18"/>
    <mergeCell ref="BW18:CZ18"/>
    <mergeCell ref="A14:G15"/>
    <mergeCell ref="H14:H15"/>
    <mergeCell ref="I14:BD15"/>
    <mergeCell ref="BE14:CZ14"/>
    <mergeCell ref="BE15:CZ15"/>
    <mergeCell ref="A17:AK17"/>
    <mergeCell ref="AL17:BV17"/>
    <mergeCell ref="BW17:CZ17"/>
    <mergeCell ref="DA12:EV12"/>
    <mergeCell ref="DA10:EV10"/>
  </mergeCells>
  <pageMargins left="0.78740157480314965" right="0.59055118110236227" top="0.59055118110236227" bottom="0.39370078740157483" header="0.19685039370078741" footer="0.19685039370078741"/>
  <pageSetup paperSize="9" scale="96" orientation="portrait" horizontalDpi="4294967295" verticalDpi="4294967295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"/>
  <sheetViews>
    <sheetView view="pageBreakPreview" topLeftCell="A4" zoomScaleNormal="100" zoomScaleSheetLayoutView="100" workbookViewId="0">
      <selection activeCell="B10" sqref="B10"/>
    </sheetView>
  </sheetViews>
  <sheetFormatPr defaultColWidth="0.85546875" defaultRowHeight="15" x14ac:dyDescent="0.25"/>
  <cols>
    <col min="1" max="1" width="37" style="5" customWidth="1"/>
    <col min="2" max="2" width="80.5703125" style="5" customWidth="1"/>
    <col min="3" max="3" width="40.42578125" style="5" customWidth="1"/>
    <col min="4" max="8" width="10.140625" style="5" customWidth="1"/>
    <col min="9" max="11" width="22.140625" style="5" hidden="1" customWidth="1"/>
    <col min="12" max="342" width="22.140625" style="5" customWidth="1"/>
    <col min="343" max="16384" width="0.85546875" style="5"/>
  </cols>
  <sheetData>
    <row r="1" spans="1:9" s="1" customFormat="1" ht="55.5" customHeight="1" x14ac:dyDescent="0.25">
      <c r="A1" s="356" t="s">
        <v>689</v>
      </c>
      <c r="B1" s="356"/>
      <c r="C1" s="356"/>
      <c r="D1" s="356"/>
      <c r="E1" s="356"/>
      <c r="F1" s="356"/>
      <c r="G1" s="356"/>
      <c r="H1" s="356"/>
    </row>
    <row r="2" spans="1:9" s="1" customFormat="1" ht="15" customHeight="1" x14ac:dyDescent="0.25">
      <c r="A2" s="77"/>
      <c r="B2" s="77"/>
      <c r="C2" s="77"/>
      <c r="D2" s="77"/>
      <c r="E2" s="77"/>
      <c r="F2" s="77"/>
      <c r="G2" s="77"/>
      <c r="H2" s="77"/>
    </row>
    <row r="3" spans="1:9" s="1" customFormat="1" ht="15.75" x14ac:dyDescent="0.25">
      <c r="A3" s="352" t="str">
        <f>Содержание!D6</f>
        <v>ООО "Энергонефть Томск"</v>
      </c>
      <c r="B3" s="352"/>
      <c r="C3" s="352"/>
      <c r="D3" s="352"/>
      <c r="E3" s="352"/>
      <c r="F3" s="352"/>
      <c r="G3" s="352"/>
      <c r="H3" s="352"/>
    </row>
    <row r="4" spans="1:9" s="1" customFormat="1" ht="12.75" customHeight="1" x14ac:dyDescent="0.25">
      <c r="A4" s="363" t="str">
        <f>[35]Содержание!B7</f>
        <v>(наименование электросетевой организации)</v>
      </c>
      <c r="B4" s="363"/>
      <c r="C4" s="363"/>
      <c r="D4" s="363"/>
      <c r="E4" s="363"/>
      <c r="F4" s="363"/>
      <c r="G4" s="363"/>
      <c r="H4" s="363"/>
    </row>
    <row r="5" spans="1:9" s="1" customFormat="1" ht="15.75" x14ac:dyDescent="0.25"/>
    <row r="7" spans="1:9" s="8" customFormat="1" ht="15.75" customHeight="1" x14ac:dyDescent="0.25">
      <c r="A7" s="364" t="s">
        <v>51</v>
      </c>
      <c r="B7" s="364" t="s">
        <v>148</v>
      </c>
      <c r="C7" s="364" t="s">
        <v>149</v>
      </c>
      <c r="D7" s="366" t="s">
        <v>690</v>
      </c>
      <c r="E7" s="367"/>
      <c r="F7" s="367"/>
      <c r="G7" s="367"/>
      <c r="H7" s="367"/>
    </row>
    <row r="8" spans="1:9" s="8" customFormat="1" ht="45" customHeight="1" x14ac:dyDescent="0.25">
      <c r="A8" s="365"/>
      <c r="B8" s="365"/>
      <c r="C8" s="365"/>
      <c r="D8" s="137" t="s">
        <v>691</v>
      </c>
      <c r="E8" s="137" t="s">
        <v>692</v>
      </c>
      <c r="F8" s="137" t="s">
        <v>712</v>
      </c>
      <c r="G8" s="137" t="s">
        <v>711</v>
      </c>
      <c r="H8" s="137" t="s">
        <v>693</v>
      </c>
    </row>
    <row r="9" spans="1:9" ht="94.5" customHeight="1" x14ac:dyDescent="0.25">
      <c r="A9" s="78" t="s">
        <v>684</v>
      </c>
      <c r="B9" s="138" t="s">
        <v>694</v>
      </c>
      <c r="C9" s="138" t="s">
        <v>695</v>
      </c>
      <c r="D9" s="139">
        <v>5.7099999999999998E-2</v>
      </c>
      <c r="E9" s="139">
        <v>5.62E-2</v>
      </c>
      <c r="F9" s="140">
        <v>5.5399999999999998E-2</v>
      </c>
      <c r="G9" s="140">
        <v>5.4600000000000003E-2</v>
      </c>
      <c r="H9" s="139">
        <v>5.3800000000000001E-2</v>
      </c>
    </row>
    <row r="10" spans="1:9" ht="95.25" customHeight="1" x14ac:dyDescent="0.25">
      <c r="A10" s="141" t="s">
        <v>696</v>
      </c>
      <c r="B10" s="142" t="s">
        <v>697</v>
      </c>
      <c r="C10" s="143" t="s">
        <v>698</v>
      </c>
      <c r="D10" s="140">
        <v>1</v>
      </c>
      <c r="E10" s="140">
        <v>1</v>
      </c>
      <c r="F10" s="140">
        <v>1</v>
      </c>
      <c r="G10" s="140">
        <v>1</v>
      </c>
      <c r="H10" s="140">
        <v>1</v>
      </c>
      <c r="I10" s="5" t="s">
        <v>699</v>
      </c>
    </row>
    <row r="11" spans="1:9" ht="105.75" customHeight="1" x14ac:dyDescent="0.25">
      <c r="A11" s="79" t="s">
        <v>700</v>
      </c>
      <c r="B11" s="138" t="s">
        <v>701</v>
      </c>
      <c r="C11" s="138" t="s">
        <v>702</v>
      </c>
      <c r="D11" s="139">
        <v>0.89749999999999996</v>
      </c>
      <c r="E11" s="139">
        <v>0.89749999999999996</v>
      </c>
      <c r="F11" s="144">
        <v>0.89749999999999996</v>
      </c>
      <c r="G11" s="144">
        <v>0.89749999999999996</v>
      </c>
      <c r="H11" s="144">
        <v>0.89749999999999996</v>
      </c>
    </row>
    <row r="12" spans="1:9" ht="15" customHeight="1" x14ac:dyDescent="0.25">
      <c r="A12" s="145"/>
      <c r="B12" s="146"/>
      <c r="C12" s="146"/>
      <c r="D12" s="147"/>
      <c r="E12" s="147"/>
      <c r="F12" s="147"/>
      <c r="G12" s="147"/>
      <c r="H12" s="147"/>
    </row>
    <row r="13" spans="1:9" ht="12.75" customHeight="1" x14ac:dyDescent="0.25">
      <c r="A13" s="145"/>
      <c r="B13" s="146"/>
      <c r="C13" s="146"/>
      <c r="D13" s="147"/>
      <c r="E13" s="147"/>
      <c r="F13" s="147"/>
      <c r="G13" s="147"/>
      <c r="H13" s="147"/>
    </row>
    <row r="14" spans="1:9" ht="15" customHeight="1" x14ac:dyDescent="0.25">
      <c r="A14" s="145"/>
      <c r="B14" s="146"/>
      <c r="C14" s="146"/>
      <c r="D14" s="147"/>
      <c r="E14" s="147"/>
      <c r="F14" s="147"/>
      <c r="G14" s="147"/>
      <c r="H14" s="147"/>
    </row>
    <row r="15" spans="1:9" ht="15" customHeight="1" x14ac:dyDescent="0.25">
      <c r="A15" s="62"/>
      <c r="B15" s="62"/>
    </row>
    <row r="16" spans="1:9" ht="15.75" x14ac:dyDescent="0.25">
      <c r="B16" s="148" t="str">
        <f>[35]Содержание!C27</f>
        <v>Генеральный директор</v>
      </c>
      <c r="C16" s="149" t="s">
        <v>703</v>
      </c>
      <c r="D16" s="150" t="s">
        <v>44</v>
      </c>
      <c r="E16" s="151"/>
      <c r="F16" s="152"/>
      <c r="G16" s="152"/>
      <c r="H16" s="152"/>
    </row>
    <row r="17" spans="1:8" x14ac:dyDescent="0.25">
      <c r="B17" s="153" t="s">
        <v>704</v>
      </c>
      <c r="C17" s="154" t="s">
        <v>47</v>
      </c>
      <c r="D17" s="155" t="s">
        <v>705</v>
      </c>
      <c r="F17" s="154"/>
      <c r="G17" s="154"/>
      <c r="H17" s="154"/>
    </row>
    <row r="18" spans="1:8" x14ac:dyDescent="0.25">
      <c r="A18" s="154"/>
      <c r="B18" s="154"/>
      <c r="C18" s="153"/>
      <c r="D18" s="154"/>
      <c r="E18" s="154"/>
      <c r="F18" s="154"/>
      <c r="G18" s="154"/>
      <c r="H18" s="154"/>
    </row>
    <row r="19" spans="1:8" s="3" customFormat="1" ht="30" customHeight="1" x14ac:dyDescent="0.2">
      <c r="A19" s="362" t="s">
        <v>706</v>
      </c>
      <c r="B19" s="362"/>
      <c r="C19" s="362"/>
      <c r="D19" s="362"/>
      <c r="E19" s="362"/>
      <c r="F19" s="362"/>
      <c r="G19" s="362"/>
      <c r="H19" s="362"/>
    </row>
    <row r="20" spans="1:8" x14ac:dyDescent="0.25">
      <c r="A20" s="156" t="s">
        <v>707</v>
      </c>
    </row>
  </sheetData>
  <mergeCells count="8">
    <mergeCell ref="A19:H19"/>
    <mergeCell ref="A1:H1"/>
    <mergeCell ref="A3:H3"/>
    <mergeCell ref="A4:H4"/>
    <mergeCell ref="A7:A8"/>
    <mergeCell ref="B7:B8"/>
    <mergeCell ref="C7:C8"/>
    <mergeCell ref="D7:H7"/>
  </mergeCells>
  <pageMargins left="0.78740157480314965" right="0.78740157480314965" top="0.59055118110236227" bottom="0.39370078740157483" header="0.19685039370078741" footer="0.19685039370078741"/>
  <pageSetup paperSize="9" scale="61" orientation="landscape" horizontalDpi="4294967295" verticalDpi="4294967295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K18"/>
  <sheetViews>
    <sheetView view="pageBreakPreview" topLeftCell="A7" zoomScaleNormal="100" workbookViewId="0">
      <selection activeCell="Z12" sqref="Z12"/>
    </sheetView>
  </sheetViews>
  <sheetFormatPr defaultColWidth="0.85546875" defaultRowHeight="15" x14ac:dyDescent="0.25"/>
  <cols>
    <col min="1" max="63" width="0.85546875" style="5"/>
    <col min="64" max="64" width="0.85546875" style="5" customWidth="1"/>
    <col min="65" max="71" width="0.85546875" style="5"/>
    <col min="72" max="72" width="4.85546875" style="5" customWidth="1"/>
    <col min="73" max="105" width="2" style="5" customWidth="1"/>
    <col min="106" max="114" width="0.85546875" style="5"/>
    <col min="115" max="115" width="10.42578125" style="5" customWidth="1"/>
    <col min="116" max="16384" width="0.85546875" style="5"/>
  </cols>
  <sheetData>
    <row r="1" spans="1:115" s="1" customFormat="1" ht="15.75" x14ac:dyDescent="0.25"/>
    <row r="2" spans="1:115" s="1" customFormat="1" ht="81.75" customHeight="1" x14ac:dyDescent="0.25">
      <c r="A2" s="356" t="s">
        <v>147</v>
      </c>
      <c r="B2" s="356"/>
      <c r="C2" s="356"/>
      <c r="D2" s="356"/>
      <c r="E2" s="356"/>
      <c r="F2" s="356"/>
      <c r="G2" s="356"/>
      <c r="H2" s="356"/>
      <c r="I2" s="356"/>
      <c r="J2" s="356"/>
      <c r="K2" s="356"/>
      <c r="L2" s="356"/>
      <c r="M2" s="356"/>
      <c r="N2" s="356"/>
      <c r="O2" s="356"/>
      <c r="P2" s="356"/>
      <c r="Q2" s="356"/>
      <c r="R2" s="356"/>
      <c r="S2" s="356"/>
      <c r="T2" s="356"/>
      <c r="U2" s="356"/>
      <c r="V2" s="356"/>
      <c r="W2" s="356"/>
      <c r="X2" s="356"/>
      <c r="Y2" s="356"/>
      <c r="Z2" s="356"/>
      <c r="AA2" s="356"/>
      <c r="AB2" s="356"/>
      <c r="AC2" s="356"/>
      <c r="AD2" s="356"/>
      <c r="AE2" s="356"/>
      <c r="AF2" s="356"/>
      <c r="AG2" s="356"/>
      <c r="AH2" s="356"/>
      <c r="AI2" s="356"/>
      <c r="AJ2" s="356"/>
      <c r="AK2" s="356"/>
      <c r="AL2" s="356"/>
      <c r="AM2" s="356"/>
      <c r="AN2" s="356"/>
      <c r="AO2" s="356"/>
      <c r="AP2" s="356"/>
      <c r="AQ2" s="356"/>
      <c r="AR2" s="356"/>
      <c r="AS2" s="356"/>
      <c r="AT2" s="356"/>
      <c r="AU2" s="356"/>
      <c r="AV2" s="356"/>
      <c r="AW2" s="356"/>
      <c r="AX2" s="356"/>
      <c r="AY2" s="356"/>
      <c r="AZ2" s="356"/>
      <c r="BA2" s="356"/>
      <c r="BB2" s="356"/>
      <c r="BC2" s="356"/>
      <c r="BD2" s="356"/>
      <c r="BE2" s="356"/>
      <c r="BF2" s="356"/>
      <c r="BG2" s="356"/>
      <c r="BH2" s="356"/>
      <c r="BI2" s="356"/>
      <c r="BJ2" s="356"/>
      <c r="BK2" s="356"/>
      <c r="BL2" s="356"/>
      <c r="BM2" s="356"/>
      <c r="BN2" s="356"/>
      <c r="BO2" s="356"/>
      <c r="BP2" s="356"/>
      <c r="BQ2" s="356"/>
      <c r="BR2" s="356"/>
      <c r="BS2" s="356"/>
      <c r="BT2" s="356"/>
      <c r="BU2" s="356"/>
      <c r="BV2" s="356"/>
      <c r="BW2" s="356"/>
      <c r="BX2" s="356"/>
      <c r="BY2" s="356"/>
      <c r="BZ2" s="356"/>
      <c r="CA2" s="356"/>
      <c r="CB2" s="356"/>
      <c r="CC2" s="356"/>
      <c r="CD2" s="356"/>
      <c r="CE2" s="356"/>
      <c r="CF2" s="356"/>
      <c r="CG2" s="356"/>
      <c r="CH2" s="356"/>
      <c r="CI2" s="356"/>
      <c r="CJ2" s="356"/>
      <c r="CK2" s="356"/>
      <c r="CL2" s="356"/>
      <c r="CM2" s="356"/>
      <c r="CN2" s="356"/>
      <c r="CO2" s="356"/>
      <c r="CP2" s="356"/>
      <c r="CQ2" s="356"/>
      <c r="CR2" s="356"/>
      <c r="CS2" s="356"/>
      <c r="CT2" s="356"/>
      <c r="CU2" s="356"/>
      <c r="CV2" s="356"/>
      <c r="CW2" s="356"/>
      <c r="CX2" s="356"/>
      <c r="CY2" s="356"/>
      <c r="CZ2" s="356"/>
    </row>
    <row r="3" spans="1:115" ht="15.75" x14ac:dyDescent="0.25">
      <c r="F3" s="352" t="str">
        <f>Содержание!D6</f>
        <v>ООО "Энергонефть Томск"</v>
      </c>
      <c r="G3" s="352"/>
      <c r="H3" s="352"/>
      <c r="I3" s="352"/>
      <c r="J3" s="352"/>
      <c r="K3" s="352"/>
      <c r="L3" s="352"/>
      <c r="M3" s="352"/>
      <c r="N3" s="352"/>
      <c r="O3" s="352"/>
      <c r="P3" s="352"/>
      <c r="Q3" s="352"/>
      <c r="R3" s="352"/>
      <c r="S3" s="352"/>
      <c r="T3" s="352"/>
      <c r="U3" s="352"/>
      <c r="V3" s="352"/>
      <c r="W3" s="352"/>
      <c r="X3" s="352"/>
      <c r="Y3" s="352"/>
      <c r="Z3" s="352"/>
      <c r="AA3" s="352"/>
      <c r="AB3" s="352"/>
      <c r="AC3" s="352"/>
      <c r="AD3" s="352"/>
      <c r="AE3" s="352"/>
      <c r="AF3" s="352"/>
      <c r="AG3" s="352"/>
      <c r="AH3" s="352"/>
      <c r="AI3" s="352"/>
      <c r="AJ3" s="352"/>
      <c r="AK3" s="352"/>
      <c r="AL3" s="352"/>
      <c r="AM3" s="352"/>
      <c r="AN3" s="352"/>
      <c r="AO3" s="352"/>
      <c r="AP3" s="352"/>
      <c r="AQ3" s="352"/>
      <c r="AR3" s="352"/>
      <c r="AS3" s="352"/>
      <c r="AT3" s="352"/>
      <c r="AU3" s="352"/>
      <c r="AV3" s="352"/>
      <c r="AW3" s="352"/>
      <c r="AX3" s="352"/>
      <c r="AY3" s="352"/>
      <c r="AZ3" s="352"/>
      <c r="BA3" s="352"/>
      <c r="BB3" s="352"/>
      <c r="BC3" s="352"/>
      <c r="BD3" s="352"/>
      <c r="BE3" s="352"/>
      <c r="BF3" s="352"/>
      <c r="BG3" s="352"/>
      <c r="BH3" s="352"/>
      <c r="BI3" s="352"/>
      <c r="BJ3" s="352"/>
      <c r="BK3" s="352"/>
      <c r="BL3" s="352"/>
      <c r="BM3" s="352"/>
      <c r="BN3" s="352"/>
      <c r="BO3" s="352"/>
      <c r="BP3" s="352"/>
      <c r="BQ3" s="352"/>
      <c r="BR3" s="352"/>
      <c r="BS3" s="352"/>
      <c r="BT3" s="352"/>
      <c r="BU3" s="352"/>
      <c r="BV3" s="352"/>
      <c r="BW3" s="352"/>
      <c r="BX3" s="352"/>
      <c r="BY3" s="352"/>
      <c r="BZ3" s="352"/>
      <c r="CA3" s="352"/>
      <c r="CB3" s="352"/>
      <c r="CC3" s="352"/>
      <c r="CD3" s="352"/>
      <c r="CE3" s="352"/>
      <c r="CF3" s="352"/>
      <c r="CG3" s="352"/>
      <c r="CH3" s="352"/>
      <c r="CI3" s="352"/>
      <c r="CJ3" s="352"/>
      <c r="CK3" s="352"/>
      <c r="CL3" s="352"/>
      <c r="CM3" s="352"/>
      <c r="CN3" s="352"/>
      <c r="CO3" s="352"/>
      <c r="CP3" s="352"/>
      <c r="CQ3" s="352"/>
      <c r="CR3" s="352"/>
      <c r="CS3" s="352"/>
      <c r="CT3" s="352"/>
      <c r="CU3" s="352"/>
    </row>
    <row r="4" spans="1:115" s="6" customFormat="1" ht="15" customHeight="1" x14ac:dyDescent="0.2">
      <c r="F4" s="336" t="s">
        <v>3</v>
      </c>
      <c r="G4" s="336"/>
      <c r="H4" s="336"/>
      <c r="I4" s="336"/>
      <c r="J4" s="336"/>
      <c r="K4" s="336"/>
      <c r="L4" s="336"/>
      <c r="M4" s="336"/>
      <c r="N4" s="336"/>
      <c r="O4" s="336"/>
      <c r="P4" s="336"/>
      <c r="Q4" s="336"/>
      <c r="R4" s="336"/>
      <c r="S4" s="336"/>
      <c r="T4" s="336"/>
      <c r="U4" s="336"/>
      <c r="V4" s="336"/>
      <c r="W4" s="336"/>
      <c r="X4" s="336"/>
      <c r="Y4" s="336"/>
      <c r="Z4" s="336"/>
      <c r="AA4" s="336"/>
      <c r="AB4" s="336"/>
      <c r="AC4" s="336"/>
      <c r="AD4" s="336"/>
      <c r="AE4" s="336"/>
      <c r="AF4" s="336"/>
      <c r="AG4" s="336"/>
      <c r="AH4" s="336"/>
      <c r="AI4" s="336"/>
      <c r="AJ4" s="336"/>
      <c r="AK4" s="336"/>
      <c r="AL4" s="336"/>
      <c r="AM4" s="336"/>
      <c r="AN4" s="336"/>
      <c r="AO4" s="336"/>
      <c r="AP4" s="336"/>
      <c r="AQ4" s="336"/>
      <c r="AR4" s="336"/>
      <c r="AS4" s="336"/>
      <c r="AT4" s="336"/>
      <c r="AU4" s="336"/>
      <c r="AV4" s="336"/>
      <c r="AW4" s="336"/>
      <c r="AX4" s="336"/>
      <c r="AY4" s="336"/>
      <c r="AZ4" s="336"/>
      <c r="BA4" s="336"/>
      <c r="BB4" s="336"/>
      <c r="BC4" s="336"/>
      <c r="BD4" s="336"/>
      <c r="BE4" s="336"/>
      <c r="BF4" s="336"/>
      <c r="BG4" s="336"/>
      <c r="BH4" s="336"/>
      <c r="BI4" s="336"/>
      <c r="BJ4" s="336"/>
      <c r="BK4" s="336"/>
      <c r="BL4" s="336"/>
      <c r="BM4" s="336"/>
      <c r="BN4" s="336"/>
      <c r="BO4" s="336"/>
      <c r="BP4" s="336"/>
      <c r="BQ4" s="336"/>
      <c r="BR4" s="336"/>
      <c r="BS4" s="336"/>
      <c r="BT4" s="336"/>
      <c r="BU4" s="336"/>
      <c r="BV4" s="336"/>
      <c r="BW4" s="336"/>
      <c r="BX4" s="336"/>
      <c r="BY4" s="336"/>
      <c r="BZ4" s="336"/>
      <c r="CA4" s="336"/>
      <c r="CB4" s="336"/>
      <c r="CC4" s="336"/>
      <c r="CD4" s="336"/>
      <c r="CE4" s="336"/>
      <c r="CF4" s="336"/>
      <c r="CG4" s="336"/>
      <c r="CH4" s="336"/>
      <c r="CI4" s="336"/>
      <c r="CJ4" s="336"/>
      <c r="CK4" s="336"/>
      <c r="CL4" s="336"/>
      <c r="CM4" s="336"/>
      <c r="CN4" s="336"/>
      <c r="CO4" s="336"/>
      <c r="CP4" s="336"/>
      <c r="CQ4" s="336"/>
      <c r="CR4" s="336"/>
      <c r="CS4" s="336"/>
      <c r="CT4" s="336"/>
      <c r="CU4" s="336"/>
    </row>
    <row r="6" spans="1:115" s="8" customFormat="1" ht="30.95" customHeight="1" x14ac:dyDescent="0.25">
      <c r="A6" s="359" t="s">
        <v>51</v>
      </c>
      <c r="B6" s="360"/>
      <c r="C6" s="360"/>
      <c r="D6" s="360"/>
      <c r="E6" s="360"/>
      <c r="F6" s="360"/>
      <c r="G6" s="360"/>
      <c r="H6" s="360"/>
      <c r="I6" s="360"/>
      <c r="J6" s="360"/>
      <c r="K6" s="360"/>
      <c r="L6" s="360"/>
      <c r="M6" s="360"/>
      <c r="N6" s="360"/>
      <c r="O6" s="360"/>
      <c r="P6" s="360"/>
      <c r="Q6" s="360"/>
      <c r="R6" s="360"/>
      <c r="S6" s="360"/>
      <c r="T6" s="360"/>
      <c r="U6" s="360"/>
      <c r="V6" s="360"/>
      <c r="W6" s="360"/>
      <c r="X6" s="361"/>
      <c r="Y6" s="359" t="s">
        <v>148</v>
      </c>
      <c r="Z6" s="360"/>
      <c r="AA6" s="360"/>
      <c r="AB6" s="360"/>
      <c r="AC6" s="360"/>
      <c r="AD6" s="360"/>
      <c r="AE6" s="360"/>
      <c r="AF6" s="360"/>
      <c r="AG6" s="360"/>
      <c r="AH6" s="360"/>
      <c r="AI6" s="360"/>
      <c r="AJ6" s="360"/>
      <c r="AK6" s="360"/>
      <c r="AL6" s="360"/>
      <c r="AM6" s="360"/>
      <c r="AN6" s="360"/>
      <c r="AO6" s="360"/>
      <c r="AP6" s="360"/>
      <c r="AQ6" s="360"/>
      <c r="AR6" s="361"/>
      <c r="AS6" s="359" t="s">
        <v>149</v>
      </c>
      <c r="AT6" s="360"/>
      <c r="AU6" s="360"/>
      <c r="AV6" s="360"/>
      <c r="AW6" s="360"/>
      <c r="AX6" s="360"/>
      <c r="AY6" s="360"/>
      <c r="AZ6" s="360"/>
      <c r="BA6" s="360"/>
      <c r="BB6" s="360"/>
      <c r="BC6" s="360"/>
      <c r="BD6" s="360"/>
      <c r="BE6" s="360"/>
      <c r="BF6" s="360"/>
      <c r="BG6" s="360"/>
      <c r="BH6" s="360"/>
      <c r="BI6" s="360"/>
      <c r="BJ6" s="360"/>
      <c r="BK6" s="360"/>
      <c r="BL6" s="361"/>
      <c r="BM6" s="378" t="s">
        <v>150</v>
      </c>
      <c r="BN6" s="367"/>
      <c r="BO6" s="367"/>
      <c r="BP6" s="367"/>
      <c r="BQ6" s="367"/>
      <c r="BR6" s="367"/>
      <c r="BS6" s="367"/>
      <c r="BT6" s="367"/>
      <c r="BU6" s="367"/>
      <c r="BV6" s="367"/>
      <c r="BW6" s="367"/>
      <c r="BX6" s="367"/>
      <c r="BY6" s="367"/>
      <c r="BZ6" s="367"/>
      <c r="CA6" s="367"/>
      <c r="CB6" s="367"/>
      <c r="CC6" s="367"/>
      <c r="CD6" s="367"/>
      <c r="CE6" s="367"/>
      <c r="CF6" s="367"/>
      <c r="CG6" s="367"/>
      <c r="CH6" s="367"/>
      <c r="CI6" s="367"/>
      <c r="CJ6" s="367"/>
      <c r="CK6" s="367"/>
      <c r="CL6" s="367"/>
      <c r="CM6" s="367"/>
      <c r="CN6" s="367"/>
      <c r="CO6" s="367"/>
      <c r="CP6" s="367"/>
      <c r="CQ6" s="367"/>
      <c r="CR6" s="367"/>
      <c r="CS6" s="367"/>
      <c r="CT6" s="367"/>
      <c r="CU6" s="367"/>
      <c r="CV6" s="367"/>
      <c r="CW6" s="367"/>
      <c r="CX6" s="367"/>
      <c r="CY6" s="367"/>
      <c r="CZ6" s="379"/>
    </row>
    <row r="7" spans="1:115" s="8" customFormat="1" ht="30.95" customHeight="1" x14ac:dyDescent="0.25">
      <c r="A7" s="375"/>
      <c r="B7" s="376"/>
      <c r="C7" s="376"/>
      <c r="D7" s="376"/>
      <c r="E7" s="376"/>
      <c r="F7" s="376"/>
      <c r="G7" s="376"/>
      <c r="H7" s="376"/>
      <c r="I7" s="376"/>
      <c r="J7" s="376"/>
      <c r="K7" s="376"/>
      <c r="L7" s="376"/>
      <c r="M7" s="376"/>
      <c r="N7" s="376"/>
      <c r="O7" s="376"/>
      <c r="P7" s="376"/>
      <c r="Q7" s="376"/>
      <c r="R7" s="376"/>
      <c r="S7" s="376"/>
      <c r="T7" s="376"/>
      <c r="U7" s="376"/>
      <c r="V7" s="376"/>
      <c r="W7" s="376"/>
      <c r="X7" s="377"/>
      <c r="Y7" s="375"/>
      <c r="Z7" s="376"/>
      <c r="AA7" s="376"/>
      <c r="AB7" s="376"/>
      <c r="AC7" s="376"/>
      <c r="AD7" s="376"/>
      <c r="AE7" s="376"/>
      <c r="AF7" s="376"/>
      <c r="AG7" s="376"/>
      <c r="AH7" s="376"/>
      <c r="AI7" s="376"/>
      <c r="AJ7" s="376"/>
      <c r="AK7" s="376"/>
      <c r="AL7" s="376"/>
      <c r="AM7" s="376"/>
      <c r="AN7" s="376"/>
      <c r="AO7" s="376"/>
      <c r="AP7" s="376"/>
      <c r="AQ7" s="376"/>
      <c r="AR7" s="377"/>
      <c r="AS7" s="375"/>
      <c r="AT7" s="376"/>
      <c r="AU7" s="376"/>
      <c r="AV7" s="376"/>
      <c r="AW7" s="376"/>
      <c r="AX7" s="376"/>
      <c r="AY7" s="376"/>
      <c r="AZ7" s="376"/>
      <c r="BA7" s="376"/>
      <c r="BB7" s="376"/>
      <c r="BC7" s="376"/>
      <c r="BD7" s="376"/>
      <c r="BE7" s="376"/>
      <c r="BF7" s="376"/>
      <c r="BG7" s="376"/>
      <c r="BH7" s="376"/>
      <c r="BI7" s="376"/>
      <c r="BJ7" s="376"/>
      <c r="BK7" s="376"/>
      <c r="BL7" s="377"/>
      <c r="BM7" s="380" t="s">
        <v>855</v>
      </c>
      <c r="BN7" s="380"/>
      <c r="BO7" s="380"/>
      <c r="BP7" s="380"/>
      <c r="BQ7" s="380"/>
      <c r="BR7" s="380"/>
      <c r="BS7" s="380"/>
      <c r="BT7" s="380"/>
      <c r="BU7" s="380" t="s">
        <v>856</v>
      </c>
      <c r="BV7" s="380"/>
      <c r="BW7" s="380"/>
      <c r="BX7" s="380"/>
      <c r="BY7" s="380"/>
      <c r="BZ7" s="380"/>
      <c r="CA7" s="380"/>
      <c r="CB7" s="380"/>
      <c r="CC7" s="380" t="s">
        <v>857</v>
      </c>
      <c r="CD7" s="380"/>
      <c r="CE7" s="380"/>
      <c r="CF7" s="380"/>
      <c r="CG7" s="380"/>
      <c r="CH7" s="380"/>
      <c r="CI7" s="380"/>
      <c r="CJ7" s="380"/>
      <c r="CK7" s="380" t="s">
        <v>858</v>
      </c>
      <c r="CL7" s="380"/>
      <c r="CM7" s="380"/>
      <c r="CN7" s="380"/>
      <c r="CO7" s="380"/>
      <c r="CP7" s="380"/>
      <c r="CQ7" s="380"/>
      <c r="CR7" s="380"/>
      <c r="CS7" s="380" t="s">
        <v>859</v>
      </c>
      <c r="CT7" s="380"/>
      <c r="CU7" s="380"/>
      <c r="CV7" s="380"/>
      <c r="CW7" s="380"/>
      <c r="CX7" s="380"/>
      <c r="CY7" s="380"/>
      <c r="CZ7" s="380"/>
    </row>
    <row r="8" spans="1:115" ht="111.75" customHeight="1" x14ac:dyDescent="0.25">
      <c r="A8" s="35"/>
      <c r="B8" s="371" t="s">
        <v>151</v>
      </c>
      <c r="C8" s="371"/>
      <c r="D8" s="371"/>
      <c r="E8" s="371"/>
      <c r="F8" s="371"/>
      <c r="G8" s="371"/>
      <c r="H8" s="371"/>
      <c r="I8" s="371"/>
      <c r="J8" s="371"/>
      <c r="K8" s="371"/>
      <c r="L8" s="371"/>
      <c r="M8" s="371"/>
      <c r="N8" s="371"/>
      <c r="O8" s="371"/>
      <c r="P8" s="371"/>
      <c r="Q8" s="371"/>
      <c r="R8" s="371"/>
      <c r="S8" s="371"/>
      <c r="T8" s="371"/>
      <c r="U8" s="371"/>
      <c r="V8" s="371"/>
      <c r="W8" s="371"/>
      <c r="X8" s="372"/>
      <c r="Y8" s="373"/>
      <c r="Z8" s="373"/>
      <c r="AA8" s="373"/>
      <c r="AB8" s="373"/>
      <c r="AC8" s="373"/>
      <c r="AD8" s="373"/>
      <c r="AE8" s="373"/>
      <c r="AF8" s="373"/>
      <c r="AG8" s="373"/>
      <c r="AH8" s="373"/>
      <c r="AI8" s="373"/>
      <c r="AJ8" s="373"/>
      <c r="AK8" s="373"/>
      <c r="AL8" s="373"/>
      <c r="AM8" s="373"/>
      <c r="AN8" s="373"/>
      <c r="AO8" s="373"/>
      <c r="AP8" s="373"/>
      <c r="AQ8" s="373"/>
      <c r="AR8" s="373"/>
      <c r="AS8" s="373"/>
      <c r="AT8" s="373"/>
      <c r="AU8" s="373"/>
      <c r="AV8" s="373"/>
      <c r="AW8" s="373"/>
      <c r="AX8" s="373"/>
      <c r="AY8" s="373"/>
      <c r="AZ8" s="373"/>
      <c r="BA8" s="373"/>
      <c r="BB8" s="373"/>
      <c r="BC8" s="373"/>
      <c r="BD8" s="373"/>
      <c r="BE8" s="373"/>
      <c r="BF8" s="373"/>
      <c r="BG8" s="373"/>
      <c r="BH8" s="373"/>
      <c r="BI8" s="373"/>
      <c r="BJ8" s="373"/>
      <c r="BK8" s="373"/>
      <c r="BL8" s="373"/>
      <c r="BM8" s="374">
        <f>'Форма 1.3.'!BE12</f>
        <v>5.645615779558566E-2</v>
      </c>
      <c r="BN8" s="374"/>
      <c r="BO8" s="374"/>
      <c r="BP8" s="374"/>
      <c r="BQ8" s="374"/>
      <c r="BR8" s="374"/>
      <c r="BS8" s="374"/>
      <c r="BT8" s="374"/>
      <c r="BU8" s="374">
        <f>BM8*$DK$8</f>
        <v>5.5609315428651877E-2</v>
      </c>
      <c r="BV8" s="374"/>
      <c r="BW8" s="374"/>
      <c r="BX8" s="374"/>
      <c r="BY8" s="374"/>
      <c r="BZ8" s="374"/>
      <c r="CA8" s="374"/>
      <c r="CB8" s="374"/>
      <c r="CC8" s="374">
        <f t="shared" ref="CC8:CC9" si="0">BU8*$DK$8</f>
        <v>5.4775175697222102E-2</v>
      </c>
      <c r="CD8" s="374"/>
      <c r="CE8" s="374"/>
      <c r="CF8" s="374"/>
      <c r="CG8" s="374"/>
      <c r="CH8" s="374"/>
      <c r="CI8" s="374"/>
      <c r="CJ8" s="374"/>
      <c r="CK8" s="374">
        <f t="shared" ref="CK8:CK9" si="1">CC8*$DK$8</f>
        <v>5.3953548061763772E-2</v>
      </c>
      <c r="CL8" s="374"/>
      <c r="CM8" s="374"/>
      <c r="CN8" s="374"/>
      <c r="CO8" s="374"/>
      <c r="CP8" s="374"/>
      <c r="CQ8" s="374"/>
      <c r="CR8" s="374"/>
      <c r="CS8" s="374">
        <f t="shared" ref="CS8:CS9" si="2">CK8*$DK$8</f>
        <v>5.3144244840837317E-2</v>
      </c>
      <c r="CT8" s="374"/>
      <c r="CU8" s="374"/>
      <c r="CV8" s="374"/>
      <c r="CW8" s="374"/>
      <c r="CX8" s="374"/>
      <c r="CY8" s="374"/>
      <c r="CZ8" s="374"/>
      <c r="DK8" s="5">
        <f>1-0.015</f>
        <v>0.98499999999999999</v>
      </c>
    </row>
    <row r="9" spans="1:115" ht="112.5" customHeight="1" x14ac:dyDescent="0.25">
      <c r="A9" s="35"/>
      <c r="B9" s="371" t="s">
        <v>152</v>
      </c>
      <c r="C9" s="371"/>
      <c r="D9" s="371"/>
      <c r="E9" s="371"/>
      <c r="F9" s="371"/>
      <c r="G9" s="371"/>
      <c r="H9" s="371"/>
      <c r="I9" s="371"/>
      <c r="J9" s="371"/>
      <c r="K9" s="371"/>
      <c r="L9" s="371"/>
      <c r="M9" s="371"/>
      <c r="N9" s="371"/>
      <c r="O9" s="371"/>
      <c r="P9" s="371"/>
      <c r="Q9" s="371"/>
      <c r="R9" s="371"/>
      <c r="S9" s="371"/>
      <c r="T9" s="371"/>
      <c r="U9" s="371"/>
      <c r="V9" s="371"/>
      <c r="W9" s="371"/>
      <c r="X9" s="372"/>
      <c r="Y9" s="373"/>
      <c r="Z9" s="373"/>
      <c r="AA9" s="373"/>
      <c r="AB9" s="373"/>
      <c r="AC9" s="373"/>
      <c r="AD9" s="373"/>
      <c r="AE9" s="373"/>
      <c r="AF9" s="373"/>
      <c r="AG9" s="373"/>
      <c r="AH9" s="373"/>
      <c r="AI9" s="373"/>
      <c r="AJ9" s="373"/>
      <c r="AK9" s="373"/>
      <c r="AL9" s="373"/>
      <c r="AM9" s="373"/>
      <c r="AN9" s="373"/>
      <c r="AO9" s="373"/>
      <c r="AP9" s="373"/>
      <c r="AQ9" s="373"/>
      <c r="AR9" s="373"/>
      <c r="AS9" s="373"/>
      <c r="AT9" s="373"/>
      <c r="AU9" s="373"/>
      <c r="AV9" s="373"/>
      <c r="AW9" s="373"/>
      <c r="AX9" s="373"/>
      <c r="AY9" s="373"/>
      <c r="AZ9" s="373"/>
      <c r="BA9" s="373"/>
      <c r="BB9" s="373"/>
      <c r="BC9" s="373"/>
      <c r="BD9" s="373"/>
      <c r="BE9" s="373"/>
      <c r="BF9" s="373"/>
      <c r="BG9" s="373"/>
      <c r="BH9" s="373"/>
      <c r="BI9" s="373"/>
      <c r="BJ9" s="373"/>
      <c r="BK9" s="373"/>
      <c r="BL9" s="373"/>
      <c r="BM9" s="374">
        <f>'Форма 1.3.'!BE14</f>
        <v>2.1879661859771259E-2</v>
      </c>
      <c r="BN9" s="374"/>
      <c r="BO9" s="374"/>
      <c r="BP9" s="374"/>
      <c r="BQ9" s="374"/>
      <c r="BR9" s="374"/>
      <c r="BS9" s="374"/>
      <c r="BT9" s="374"/>
      <c r="BU9" s="374">
        <f>BM9*$DK$8</f>
        <v>2.155146693187469E-2</v>
      </c>
      <c r="BV9" s="374"/>
      <c r="BW9" s="374"/>
      <c r="BX9" s="374"/>
      <c r="BY9" s="374"/>
      <c r="BZ9" s="374"/>
      <c r="CA9" s="374"/>
      <c r="CB9" s="374"/>
      <c r="CC9" s="374">
        <f t="shared" si="0"/>
        <v>2.1228194927896571E-2</v>
      </c>
      <c r="CD9" s="374"/>
      <c r="CE9" s="374"/>
      <c r="CF9" s="374"/>
      <c r="CG9" s="374"/>
      <c r="CH9" s="374"/>
      <c r="CI9" s="374"/>
      <c r="CJ9" s="374"/>
      <c r="CK9" s="374">
        <f t="shared" si="1"/>
        <v>2.0909772003978123E-2</v>
      </c>
      <c r="CL9" s="374"/>
      <c r="CM9" s="374"/>
      <c r="CN9" s="374"/>
      <c r="CO9" s="374"/>
      <c r="CP9" s="374"/>
      <c r="CQ9" s="374"/>
      <c r="CR9" s="374"/>
      <c r="CS9" s="374">
        <f t="shared" si="2"/>
        <v>2.0596125423918452E-2</v>
      </c>
      <c r="CT9" s="374"/>
      <c r="CU9" s="374"/>
      <c r="CV9" s="374"/>
      <c r="CW9" s="374"/>
      <c r="CX9" s="374"/>
      <c r="CY9" s="374"/>
      <c r="CZ9" s="374"/>
    </row>
    <row r="10" spans="1:115" ht="76.5" customHeight="1" x14ac:dyDescent="0.25">
      <c r="A10" s="35"/>
      <c r="B10" s="371" t="s">
        <v>68</v>
      </c>
      <c r="C10" s="371"/>
      <c r="D10" s="371"/>
      <c r="E10" s="371"/>
      <c r="F10" s="371"/>
      <c r="G10" s="371"/>
      <c r="H10" s="371"/>
      <c r="I10" s="371"/>
      <c r="J10" s="371"/>
      <c r="K10" s="371"/>
      <c r="L10" s="371"/>
      <c r="M10" s="371"/>
      <c r="N10" s="371"/>
      <c r="O10" s="371"/>
      <c r="P10" s="371"/>
      <c r="Q10" s="371"/>
      <c r="R10" s="371"/>
      <c r="S10" s="371"/>
      <c r="T10" s="371"/>
      <c r="U10" s="371"/>
      <c r="V10" s="371"/>
      <c r="W10" s="371"/>
      <c r="X10" s="372"/>
      <c r="Y10" s="373"/>
      <c r="Z10" s="373"/>
      <c r="AA10" s="373"/>
      <c r="AB10" s="373"/>
      <c r="AC10" s="373"/>
      <c r="AD10" s="373"/>
      <c r="AE10" s="373"/>
      <c r="AF10" s="373"/>
      <c r="AG10" s="373"/>
      <c r="AH10" s="373"/>
      <c r="AI10" s="373"/>
      <c r="AJ10" s="373"/>
      <c r="AK10" s="373"/>
      <c r="AL10" s="373"/>
      <c r="AM10" s="373"/>
      <c r="AN10" s="373"/>
      <c r="AO10" s="373"/>
      <c r="AP10" s="373"/>
      <c r="AQ10" s="373"/>
      <c r="AR10" s="373"/>
      <c r="AS10" s="373"/>
      <c r="AT10" s="373"/>
      <c r="AU10" s="373"/>
      <c r="AV10" s="373"/>
      <c r="AW10" s="373"/>
      <c r="AX10" s="373"/>
      <c r="AY10" s="373"/>
      <c r="AZ10" s="373"/>
      <c r="BA10" s="373"/>
      <c r="BB10" s="373"/>
      <c r="BC10" s="373"/>
      <c r="BD10" s="373"/>
      <c r="BE10" s="373"/>
      <c r="BF10" s="373"/>
      <c r="BG10" s="373"/>
      <c r="BH10" s="373"/>
      <c r="BI10" s="373"/>
      <c r="BJ10" s="373"/>
      <c r="BK10" s="373"/>
      <c r="BL10" s="373"/>
      <c r="BM10" s="358">
        <v>1</v>
      </c>
      <c r="BN10" s="358"/>
      <c r="BO10" s="358"/>
      <c r="BP10" s="358"/>
      <c r="BQ10" s="358"/>
      <c r="BR10" s="358"/>
      <c r="BS10" s="358"/>
      <c r="BT10" s="358"/>
      <c r="BU10" s="358">
        <v>1</v>
      </c>
      <c r="BV10" s="358"/>
      <c r="BW10" s="358"/>
      <c r="BX10" s="358"/>
      <c r="BY10" s="358"/>
      <c r="BZ10" s="358"/>
      <c r="CA10" s="358"/>
      <c r="CB10" s="358"/>
      <c r="CC10" s="358">
        <v>1</v>
      </c>
      <c r="CD10" s="358"/>
      <c r="CE10" s="358"/>
      <c r="CF10" s="358"/>
      <c r="CG10" s="358"/>
      <c r="CH10" s="358"/>
      <c r="CI10" s="358"/>
      <c r="CJ10" s="358"/>
      <c r="CK10" s="358">
        <v>1</v>
      </c>
      <c r="CL10" s="358"/>
      <c r="CM10" s="358"/>
      <c r="CN10" s="358"/>
      <c r="CO10" s="358"/>
      <c r="CP10" s="358"/>
      <c r="CQ10" s="358"/>
      <c r="CR10" s="358"/>
      <c r="CS10" s="358">
        <v>1</v>
      </c>
      <c r="CT10" s="358"/>
      <c r="CU10" s="358"/>
      <c r="CV10" s="358"/>
      <c r="CW10" s="358"/>
      <c r="CX10" s="358"/>
      <c r="CY10" s="358"/>
      <c r="CZ10" s="358"/>
    </row>
    <row r="11" spans="1:115" ht="76.5" customHeight="1" x14ac:dyDescent="0.25">
      <c r="B11" s="309"/>
      <c r="C11" s="309"/>
      <c r="D11" s="309"/>
      <c r="E11" s="309"/>
      <c r="F11" s="309"/>
      <c r="G11" s="309"/>
      <c r="H11" s="309"/>
      <c r="I11" s="309"/>
      <c r="J11" s="309"/>
      <c r="K11" s="309"/>
      <c r="L11" s="309"/>
      <c r="M11" s="309"/>
      <c r="N11" s="309"/>
      <c r="O11" s="309"/>
      <c r="P11" s="309"/>
      <c r="Q11" s="309"/>
      <c r="R11" s="309"/>
      <c r="S11" s="309"/>
      <c r="T11" s="309"/>
      <c r="U11" s="309"/>
      <c r="V11" s="309"/>
      <c r="W11" s="309"/>
      <c r="X11" s="309"/>
      <c r="Y11" s="309"/>
      <c r="Z11" s="309"/>
      <c r="AA11" s="309"/>
      <c r="AB11" s="309"/>
      <c r="AC11" s="309"/>
      <c r="AD11" s="309"/>
      <c r="AE11" s="309"/>
      <c r="AF11" s="309"/>
      <c r="AG11" s="309"/>
      <c r="AH11" s="309"/>
      <c r="AI11" s="309"/>
      <c r="AJ11" s="309"/>
      <c r="AK11" s="309"/>
      <c r="AL11" s="309"/>
      <c r="AM11" s="309"/>
      <c r="AN11" s="309"/>
      <c r="AO11" s="309"/>
      <c r="AP11" s="309"/>
      <c r="AQ11" s="309"/>
      <c r="AR11" s="309"/>
      <c r="AS11" s="309"/>
      <c r="AT11" s="309"/>
      <c r="AU11" s="309"/>
      <c r="AV11" s="309"/>
      <c r="AW11" s="309"/>
      <c r="AX11" s="309"/>
      <c r="AY11" s="309"/>
      <c r="AZ11" s="309"/>
      <c r="BA11" s="309"/>
      <c r="BB11" s="309"/>
      <c r="BC11" s="309"/>
      <c r="BD11" s="309"/>
      <c r="BE11" s="309"/>
      <c r="BF11" s="309"/>
      <c r="BG11" s="309"/>
      <c r="BH11" s="309"/>
      <c r="BI11" s="309"/>
      <c r="BJ11" s="309"/>
      <c r="BK11" s="309"/>
      <c r="BL11" s="309"/>
      <c r="BM11" s="7"/>
      <c r="BN11" s="7"/>
      <c r="BO11" s="7"/>
      <c r="BP11" s="7"/>
      <c r="BQ11" s="7"/>
      <c r="BR11" s="7"/>
      <c r="BS11" s="7"/>
      <c r="BT11" s="7"/>
      <c r="BU11" s="7"/>
      <c r="BV11" s="7"/>
      <c r="BW11" s="7"/>
      <c r="BX11" s="7"/>
      <c r="BY11" s="7"/>
      <c r="BZ11" s="7"/>
      <c r="CA11" s="7"/>
      <c r="CB11" s="7"/>
      <c r="CC11" s="7"/>
      <c r="CD11" s="7"/>
      <c r="CE11" s="7"/>
      <c r="CF11" s="7"/>
      <c r="CG11" s="7"/>
      <c r="CH11" s="7"/>
      <c r="CI11" s="7"/>
      <c r="CJ11" s="7"/>
      <c r="CK11" s="7"/>
      <c r="CL11" s="7"/>
      <c r="CM11" s="7"/>
      <c r="CN11" s="7"/>
      <c r="CO11" s="7"/>
      <c r="CP11" s="7"/>
      <c r="CQ11" s="7"/>
      <c r="CR11" s="7"/>
      <c r="CS11" s="7"/>
      <c r="CT11" s="7"/>
      <c r="CU11" s="7"/>
      <c r="CV11" s="7"/>
      <c r="CW11" s="7"/>
      <c r="CX11" s="7"/>
      <c r="CY11" s="7"/>
      <c r="CZ11" s="7"/>
    </row>
    <row r="12" spans="1:115" x14ac:dyDescent="0.25">
      <c r="A12" s="62"/>
      <c r="B12" s="62"/>
      <c r="C12" s="62"/>
      <c r="D12" s="62"/>
      <c r="E12" s="62"/>
      <c r="F12" s="62"/>
      <c r="G12" s="62"/>
      <c r="H12" s="62"/>
      <c r="I12" s="62"/>
      <c r="J12" s="62"/>
      <c r="K12" s="62"/>
      <c r="L12" s="62"/>
      <c r="M12" s="62"/>
      <c r="N12" s="62"/>
      <c r="O12" s="62"/>
      <c r="P12" s="62"/>
      <c r="Q12" s="62"/>
      <c r="R12" s="62"/>
      <c r="S12" s="62"/>
      <c r="T12" s="62"/>
      <c r="U12" s="62"/>
      <c r="V12" s="62"/>
      <c r="W12" s="62"/>
      <c r="X12" s="62"/>
      <c r="Y12" s="62"/>
      <c r="Z12" s="62"/>
    </row>
    <row r="13" spans="1:115" s="1" customFormat="1" ht="15.75" x14ac:dyDescent="0.25">
      <c r="A13" s="370" t="str">
        <f>Содержание!C27</f>
        <v>Генеральный директор</v>
      </c>
      <c r="B13" s="370"/>
      <c r="C13" s="370"/>
      <c r="D13" s="370"/>
      <c r="E13" s="370"/>
      <c r="F13" s="370"/>
      <c r="G13" s="370"/>
      <c r="H13" s="370"/>
      <c r="I13" s="370"/>
      <c r="J13" s="370"/>
      <c r="K13" s="370"/>
      <c r="L13" s="370"/>
      <c r="M13" s="370"/>
      <c r="N13" s="370"/>
      <c r="O13" s="370"/>
      <c r="P13" s="370"/>
      <c r="Q13" s="370"/>
      <c r="R13" s="370"/>
      <c r="S13" s="370"/>
      <c r="T13" s="370"/>
      <c r="U13" s="370"/>
      <c r="V13" s="370"/>
      <c r="W13" s="370"/>
      <c r="X13" s="370"/>
      <c r="Y13" s="370"/>
      <c r="Z13" s="370"/>
      <c r="AA13" s="370"/>
      <c r="AB13" s="370"/>
      <c r="AC13" s="370"/>
      <c r="AD13" s="370"/>
      <c r="AE13" s="370"/>
      <c r="AF13" s="370"/>
      <c r="AG13" s="370"/>
      <c r="AH13" s="370"/>
      <c r="AI13" s="370"/>
      <c r="AJ13" s="370"/>
      <c r="AK13" s="370"/>
      <c r="AL13" s="370" t="str">
        <f>Содержание!E27</f>
        <v>Мажурин В.А.</v>
      </c>
      <c r="AM13" s="370"/>
      <c r="AN13" s="370"/>
      <c r="AO13" s="370"/>
      <c r="AP13" s="370"/>
      <c r="AQ13" s="370"/>
      <c r="AR13" s="370"/>
      <c r="AS13" s="370"/>
      <c r="AT13" s="370"/>
      <c r="AU13" s="370"/>
      <c r="AV13" s="370"/>
      <c r="AW13" s="370"/>
      <c r="AX13" s="370"/>
      <c r="AY13" s="370"/>
      <c r="AZ13" s="370"/>
      <c r="BA13" s="370"/>
      <c r="BB13" s="370"/>
      <c r="BC13" s="370"/>
      <c r="BD13" s="370"/>
      <c r="BE13" s="370"/>
      <c r="BF13" s="370"/>
      <c r="BG13" s="370"/>
      <c r="BH13" s="370"/>
      <c r="BI13" s="370"/>
      <c r="BJ13" s="370"/>
      <c r="BK13" s="370"/>
      <c r="BL13" s="370"/>
      <c r="BM13" s="370"/>
      <c r="BN13" s="370"/>
      <c r="BO13" s="370"/>
      <c r="BP13" s="370"/>
      <c r="BQ13" s="370"/>
      <c r="BR13" s="370"/>
      <c r="BS13" s="370"/>
      <c r="BT13" s="370"/>
      <c r="BU13" s="370"/>
      <c r="BV13" s="370"/>
      <c r="BW13" s="308"/>
      <c r="BX13" s="308"/>
      <c r="BY13" s="308"/>
      <c r="BZ13" s="308"/>
      <c r="CA13" s="308"/>
      <c r="CB13" s="308"/>
      <c r="CC13" s="308"/>
      <c r="CD13" s="308"/>
      <c r="CE13" s="352"/>
      <c r="CF13" s="352"/>
      <c r="CG13" s="352"/>
      <c r="CH13" s="352"/>
      <c r="CI13" s="352"/>
      <c r="CJ13" s="352"/>
      <c r="CK13" s="352"/>
      <c r="CL13" s="352"/>
      <c r="CM13" s="352"/>
      <c r="CN13" s="352"/>
      <c r="CO13" s="352"/>
      <c r="CP13" s="352"/>
      <c r="CQ13" s="352"/>
      <c r="CR13" s="352"/>
      <c r="CS13" s="352"/>
      <c r="CT13" s="352"/>
      <c r="CU13" s="308"/>
      <c r="CV13" s="308"/>
      <c r="CW13" s="308"/>
      <c r="CX13" s="308"/>
      <c r="CY13" s="308"/>
      <c r="CZ13" s="308"/>
    </row>
    <row r="14" spans="1:115" s="9" customFormat="1" ht="13.5" customHeight="1" x14ac:dyDescent="0.25">
      <c r="A14" s="336" t="s">
        <v>16</v>
      </c>
      <c r="B14" s="336"/>
      <c r="C14" s="336"/>
      <c r="D14" s="336"/>
      <c r="E14" s="336"/>
      <c r="F14" s="336"/>
      <c r="G14" s="336"/>
      <c r="H14" s="336"/>
      <c r="I14" s="336"/>
      <c r="J14" s="336"/>
      <c r="K14" s="336"/>
      <c r="L14" s="336"/>
      <c r="M14" s="336"/>
      <c r="N14" s="336"/>
      <c r="O14" s="336"/>
      <c r="P14" s="336"/>
      <c r="Q14" s="336"/>
      <c r="R14" s="336"/>
      <c r="S14" s="336"/>
      <c r="T14" s="336"/>
      <c r="U14" s="336"/>
      <c r="V14" s="336"/>
      <c r="W14" s="336"/>
      <c r="X14" s="336"/>
      <c r="Y14" s="336"/>
      <c r="Z14" s="336"/>
      <c r="AA14" s="336"/>
      <c r="AB14" s="336"/>
      <c r="AC14" s="336"/>
      <c r="AD14" s="336"/>
      <c r="AE14" s="336"/>
      <c r="AF14" s="336"/>
      <c r="AG14" s="336"/>
      <c r="AH14" s="336"/>
      <c r="AI14" s="336"/>
      <c r="AJ14" s="336"/>
      <c r="AK14" s="336"/>
      <c r="AL14" s="336" t="s">
        <v>17</v>
      </c>
      <c r="AM14" s="336"/>
      <c r="AN14" s="336"/>
      <c r="AO14" s="336"/>
      <c r="AP14" s="336"/>
      <c r="AQ14" s="336"/>
      <c r="AR14" s="336"/>
      <c r="AS14" s="336"/>
      <c r="AT14" s="336"/>
      <c r="AU14" s="336"/>
      <c r="AV14" s="336"/>
      <c r="AW14" s="336"/>
      <c r="AX14" s="336"/>
      <c r="AY14" s="336"/>
      <c r="AZ14" s="336"/>
      <c r="BA14" s="336"/>
      <c r="BB14" s="336"/>
      <c r="BC14" s="336"/>
      <c r="BD14" s="336"/>
      <c r="BE14" s="336"/>
      <c r="BF14" s="336"/>
      <c r="BG14" s="336"/>
      <c r="BH14" s="336"/>
      <c r="BI14" s="336"/>
      <c r="BJ14" s="336"/>
      <c r="BK14" s="336"/>
      <c r="BL14" s="336"/>
      <c r="BM14" s="336"/>
      <c r="BN14" s="336"/>
      <c r="BO14" s="336"/>
      <c r="BP14" s="336"/>
      <c r="BQ14" s="336"/>
      <c r="BR14" s="336"/>
      <c r="BS14" s="336"/>
      <c r="BT14" s="336"/>
      <c r="BU14" s="336"/>
      <c r="BV14" s="336"/>
      <c r="BW14" s="336" t="s">
        <v>18</v>
      </c>
      <c r="BX14" s="336"/>
      <c r="BY14" s="336"/>
      <c r="BZ14" s="336"/>
      <c r="CA14" s="336"/>
      <c r="CB14" s="336"/>
      <c r="CC14" s="336"/>
      <c r="CD14" s="336"/>
      <c r="CE14" s="336"/>
      <c r="CF14" s="336"/>
      <c r="CG14" s="336"/>
      <c r="CH14" s="336"/>
      <c r="CI14" s="336"/>
      <c r="CJ14" s="336"/>
      <c r="CK14" s="336"/>
      <c r="CL14" s="336"/>
      <c r="CM14" s="336"/>
      <c r="CN14" s="336"/>
      <c r="CO14" s="336"/>
      <c r="CP14" s="336"/>
      <c r="CQ14" s="336"/>
      <c r="CR14" s="336"/>
      <c r="CS14" s="336"/>
      <c r="CT14" s="336"/>
      <c r="CU14" s="336"/>
      <c r="CV14" s="336"/>
      <c r="CW14" s="336"/>
      <c r="CX14" s="336"/>
      <c r="CY14" s="336"/>
      <c r="CZ14" s="336"/>
    </row>
    <row r="15" spans="1:115" x14ac:dyDescent="0.25">
      <c r="A15" s="62"/>
      <c r="B15" s="62"/>
      <c r="C15" s="62"/>
      <c r="D15" s="62"/>
      <c r="E15" s="62"/>
      <c r="F15" s="62"/>
      <c r="G15" s="62"/>
      <c r="H15" s="62"/>
      <c r="I15" s="62"/>
      <c r="J15" s="62"/>
      <c r="K15" s="62"/>
      <c r="L15" s="62"/>
      <c r="M15" s="62"/>
      <c r="N15" s="62"/>
      <c r="O15" s="62"/>
      <c r="P15" s="62"/>
      <c r="Q15" s="62"/>
      <c r="R15" s="62"/>
      <c r="S15" s="62"/>
      <c r="T15" s="62"/>
      <c r="U15" s="62"/>
      <c r="V15" s="62"/>
      <c r="W15" s="62"/>
      <c r="X15" s="62"/>
      <c r="Y15" s="62"/>
      <c r="Z15" s="62"/>
    </row>
    <row r="16" spans="1:115" x14ac:dyDescent="0.25">
      <c r="A16" s="63"/>
      <c r="B16" s="63"/>
      <c r="C16" s="63"/>
      <c r="D16" s="63"/>
      <c r="E16" s="63"/>
      <c r="F16" s="63"/>
      <c r="G16" s="63"/>
      <c r="H16" s="63"/>
      <c r="I16" s="63"/>
      <c r="J16" s="63"/>
      <c r="K16" s="63"/>
      <c r="L16" s="63"/>
      <c r="M16" s="63"/>
      <c r="N16" s="63"/>
      <c r="O16" s="63"/>
      <c r="P16" s="63"/>
      <c r="Q16" s="63"/>
      <c r="R16" s="63"/>
      <c r="S16" s="63"/>
      <c r="T16" s="63"/>
      <c r="U16" s="63"/>
      <c r="V16" s="63"/>
      <c r="W16" s="63"/>
      <c r="X16" s="63"/>
      <c r="Y16" s="63"/>
      <c r="Z16" s="63"/>
    </row>
    <row r="17" spans="1:104" s="3" customFormat="1" ht="27.75" customHeight="1" x14ac:dyDescent="0.2">
      <c r="A17" s="368" t="s">
        <v>153</v>
      </c>
      <c r="B17" s="369"/>
      <c r="C17" s="369"/>
      <c r="D17" s="369"/>
      <c r="E17" s="369"/>
      <c r="F17" s="369"/>
      <c r="G17" s="369"/>
      <c r="H17" s="369"/>
      <c r="I17" s="369"/>
      <c r="J17" s="369"/>
      <c r="K17" s="369"/>
      <c r="L17" s="369"/>
      <c r="M17" s="369"/>
      <c r="N17" s="369"/>
      <c r="O17" s="369"/>
      <c r="P17" s="369"/>
      <c r="Q17" s="369"/>
      <c r="R17" s="369"/>
      <c r="S17" s="369"/>
      <c r="T17" s="369"/>
      <c r="U17" s="369"/>
      <c r="V17" s="369"/>
      <c r="W17" s="369"/>
      <c r="X17" s="369"/>
      <c r="Y17" s="369"/>
      <c r="Z17" s="369"/>
      <c r="AA17" s="369"/>
      <c r="AB17" s="369"/>
      <c r="AC17" s="369"/>
      <c r="AD17" s="369"/>
      <c r="AE17" s="369"/>
      <c r="AF17" s="369"/>
      <c r="AG17" s="369"/>
      <c r="AH17" s="369"/>
      <c r="AI17" s="369"/>
      <c r="AJ17" s="369"/>
      <c r="AK17" s="369"/>
      <c r="AL17" s="369"/>
      <c r="AM17" s="369"/>
      <c r="AN17" s="369"/>
      <c r="AO17" s="369"/>
      <c r="AP17" s="369"/>
      <c r="AQ17" s="369"/>
      <c r="AR17" s="369"/>
      <c r="AS17" s="369"/>
      <c r="AT17" s="369"/>
      <c r="AU17" s="369"/>
      <c r="AV17" s="369"/>
      <c r="AW17" s="369"/>
      <c r="AX17" s="369"/>
      <c r="AY17" s="369"/>
      <c r="AZ17" s="369"/>
      <c r="BA17" s="369"/>
      <c r="BB17" s="369"/>
      <c r="BC17" s="369"/>
      <c r="BD17" s="369"/>
      <c r="BE17" s="369"/>
      <c r="BF17" s="369"/>
      <c r="BG17" s="369"/>
      <c r="BH17" s="369"/>
      <c r="BI17" s="369"/>
      <c r="BJ17" s="369"/>
      <c r="BK17" s="369"/>
      <c r="BL17" s="369"/>
      <c r="BM17" s="369"/>
      <c r="BN17" s="369"/>
      <c r="BO17" s="369"/>
      <c r="BP17" s="369"/>
      <c r="BQ17" s="369"/>
      <c r="BR17" s="369"/>
      <c r="BS17" s="369"/>
      <c r="BT17" s="369"/>
      <c r="BU17" s="369"/>
      <c r="BV17" s="369"/>
      <c r="BW17" s="369"/>
      <c r="BX17" s="369"/>
      <c r="BY17" s="369"/>
      <c r="BZ17" s="369"/>
      <c r="CA17" s="369"/>
      <c r="CB17" s="369"/>
      <c r="CC17" s="369"/>
      <c r="CD17" s="369"/>
      <c r="CE17" s="369"/>
      <c r="CF17" s="369"/>
      <c r="CG17" s="369"/>
      <c r="CH17" s="369"/>
      <c r="CI17" s="369"/>
      <c r="CJ17" s="369"/>
      <c r="CK17" s="369"/>
      <c r="CL17" s="369"/>
      <c r="CM17" s="369"/>
      <c r="CN17" s="369"/>
      <c r="CO17" s="369"/>
      <c r="CP17" s="369"/>
      <c r="CQ17" s="369"/>
      <c r="CR17" s="369"/>
      <c r="CS17" s="369"/>
      <c r="CT17" s="369"/>
      <c r="CU17" s="369"/>
      <c r="CV17" s="369"/>
      <c r="CW17" s="369"/>
      <c r="CX17" s="369"/>
      <c r="CY17" s="369"/>
      <c r="CZ17" s="369"/>
    </row>
    <row r="18" spans="1:104" x14ac:dyDescent="0.25">
      <c r="A18" s="64" t="s">
        <v>154</v>
      </c>
    </row>
  </sheetData>
  <mergeCells count="43">
    <mergeCell ref="A2:CZ2"/>
    <mergeCell ref="F3:CU3"/>
    <mergeCell ref="F4:CU4"/>
    <mergeCell ref="A6:X7"/>
    <mergeCell ref="Y6:AR7"/>
    <mergeCell ref="AS6:BL7"/>
    <mergeCell ref="BM6:CZ6"/>
    <mergeCell ref="BM7:BT7"/>
    <mergeCell ref="BU7:CB7"/>
    <mergeCell ref="CC7:CJ7"/>
    <mergeCell ref="CK7:CR7"/>
    <mergeCell ref="CS7:CZ7"/>
    <mergeCell ref="B8:X8"/>
    <mergeCell ref="Y8:AR8"/>
    <mergeCell ref="AS8:BL8"/>
    <mergeCell ref="BM8:BT8"/>
    <mergeCell ref="BU8:CB8"/>
    <mergeCell ref="CC8:CJ8"/>
    <mergeCell ref="CK8:CR8"/>
    <mergeCell ref="CS8:CZ8"/>
    <mergeCell ref="CK9:CR9"/>
    <mergeCell ref="CS9:CZ9"/>
    <mergeCell ref="CC10:CJ10"/>
    <mergeCell ref="CK10:CR10"/>
    <mergeCell ref="CS10:CZ10"/>
    <mergeCell ref="B9:X9"/>
    <mergeCell ref="Y9:AR9"/>
    <mergeCell ref="AS9:BL9"/>
    <mergeCell ref="BM9:BT9"/>
    <mergeCell ref="BU9:CB9"/>
    <mergeCell ref="CC9:CJ9"/>
    <mergeCell ref="B10:X10"/>
    <mergeCell ref="Y10:AR10"/>
    <mergeCell ref="AS10:BL10"/>
    <mergeCell ref="BM10:BT10"/>
    <mergeCell ref="BU10:CB10"/>
    <mergeCell ref="A17:CZ17"/>
    <mergeCell ref="A13:AK13"/>
    <mergeCell ref="AL13:BV13"/>
    <mergeCell ref="A14:AK14"/>
    <mergeCell ref="AL14:BV14"/>
    <mergeCell ref="BW14:CZ14"/>
    <mergeCell ref="CE13:CT13"/>
  </mergeCells>
  <pageMargins left="0.78740157480314965" right="0.59055118110236227" top="0.59055118110236227" bottom="0.39370078740157483" header="0.19685039370078741" footer="0.19685039370078741"/>
  <pageSetup paperSize="9" scale="68" orientation="portrait" horizontalDpi="4294967295" verticalDpi="4294967295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X28"/>
  <sheetViews>
    <sheetView view="pageBreakPreview" topLeftCell="A19" zoomScaleNormal="100" workbookViewId="0">
      <selection activeCell="A24" sqref="A24:CZ24"/>
    </sheetView>
  </sheetViews>
  <sheetFormatPr defaultColWidth="0.85546875" defaultRowHeight="15" x14ac:dyDescent="0.25"/>
  <cols>
    <col min="1" max="79" width="0.85546875" style="5"/>
    <col min="80" max="80" width="2" style="5" bestFit="1" customWidth="1"/>
    <col min="81" max="16384" width="0.85546875" style="5"/>
  </cols>
  <sheetData>
    <row r="1" spans="1:128" s="1" customFormat="1" ht="15.75" x14ac:dyDescent="0.25">
      <c r="CZ1" s="2" t="s">
        <v>0</v>
      </c>
    </row>
    <row r="2" spans="1:128" s="1" customFormat="1" ht="15.75" x14ac:dyDescent="0.25"/>
    <row r="3" spans="1:128" s="1" customFormat="1" ht="31.5" customHeight="1" x14ac:dyDescent="0.25">
      <c r="A3" s="356" t="s">
        <v>155</v>
      </c>
      <c r="B3" s="356"/>
      <c r="C3" s="356"/>
      <c r="D3" s="356"/>
      <c r="E3" s="356"/>
      <c r="F3" s="356"/>
      <c r="G3" s="356"/>
      <c r="H3" s="356"/>
      <c r="I3" s="356"/>
      <c r="J3" s="356"/>
      <c r="K3" s="356"/>
      <c r="L3" s="356"/>
      <c r="M3" s="356"/>
      <c r="N3" s="356"/>
      <c r="O3" s="356"/>
      <c r="P3" s="356"/>
      <c r="Q3" s="356"/>
      <c r="R3" s="356"/>
      <c r="S3" s="356"/>
      <c r="T3" s="356"/>
      <c r="U3" s="356"/>
      <c r="V3" s="356"/>
      <c r="W3" s="356"/>
      <c r="X3" s="356"/>
      <c r="Y3" s="356"/>
      <c r="Z3" s="356"/>
      <c r="AA3" s="356"/>
      <c r="AB3" s="356"/>
      <c r="AC3" s="356"/>
      <c r="AD3" s="356"/>
      <c r="AE3" s="356"/>
      <c r="AF3" s="356"/>
      <c r="AG3" s="356"/>
      <c r="AH3" s="356"/>
      <c r="AI3" s="356"/>
      <c r="AJ3" s="356"/>
      <c r="AK3" s="356"/>
      <c r="AL3" s="356"/>
      <c r="AM3" s="356"/>
      <c r="AN3" s="356"/>
      <c r="AO3" s="356"/>
      <c r="AP3" s="356"/>
      <c r="AQ3" s="356"/>
      <c r="AR3" s="356"/>
      <c r="AS3" s="356"/>
      <c r="AT3" s="356"/>
      <c r="AU3" s="356"/>
      <c r="AV3" s="356"/>
      <c r="AW3" s="356"/>
      <c r="AX3" s="356"/>
      <c r="AY3" s="356"/>
      <c r="AZ3" s="356"/>
      <c r="BA3" s="356"/>
      <c r="BB3" s="356"/>
      <c r="BC3" s="356"/>
      <c r="BD3" s="356"/>
      <c r="BE3" s="356"/>
      <c r="BF3" s="356"/>
      <c r="BG3" s="356"/>
      <c r="BH3" s="356"/>
      <c r="BI3" s="356"/>
      <c r="BJ3" s="356"/>
      <c r="BK3" s="356"/>
      <c r="BL3" s="356"/>
      <c r="BM3" s="356"/>
      <c r="BN3" s="356"/>
      <c r="BO3" s="356"/>
      <c r="BP3" s="356"/>
      <c r="BQ3" s="356"/>
      <c r="BR3" s="356"/>
      <c r="BS3" s="356"/>
      <c r="BT3" s="356"/>
      <c r="BU3" s="356"/>
      <c r="BV3" s="356"/>
      <c r="BW3" s="356"/>
      <c r="BX3" s="356"/>
      <c r="BY3" s="356"/>
      <c r="BZ3" s="356"/>
      <c r="CA3" s="356"/>
      <c r="CB3" s="356"/>
      <c r="CC3" s="356"/>
      <c r="CD3" s="356"/>
      <c r="CE3" s="356"/>
      <c r="CF3" s="356"/>
      <c r="CG3" s="356"/>
      <c r="CH3" s="356"/>
      <c r="CI3" s="356"/>
      <c r="CJ3" s="356"/>
      <c r="CK3" s="356"/>
      <c r="CL3" s="356"/>
      <c r="CM3" s="356"/>
      <c r="CN3" s="356"/>
      <c r="CO3" s="356"/>
      <c r="CP3" s="356"/>
      <c r="CQ3" s="356"/>
      <c r="CR3" s="356"/>
      <c r="CS3" s="356"/>
      <c r="CT3" s="356"/>
      <c r="CU3" s="356"/>
      <c r="CV3" s="356"/>
      <c r="CW3" s="356"/>
      <c r="CX3" s="356"/>
      <c r="CY3" s="356"/>
      <c r="CZ3" s="356"/>
    </row>
    <row r="4" spans="1:128" s="1" customFormat="1" ht="15.75" x14ac:dyDescent="0.25">
      <c r="A4" s="61"/>
      <c r="B4" s="61"/>
      <c r="C4" s="61"/>
      <c r="D4" s="61"/>
      <c r="E4" s="61"/>
      <c r="F4" s="61"/>
      <c r="G4" s="61"/>
      <c r="H4" s="61"/>
      <c r="I4" s="61"/>
      <c r="J4" s="61"/>
      <c r="K4" s="61"/>
      <c r="L4" s="61"/>
      <c r="M4" s="61"/>
      <c r="N4" s="61"/>
      <c r="O4" s="61"/>
      <c r="P4" s="61"/>
      <c r="Q4" s="61"/>
      <c r="R4" s="61"/>
      <c r="S4" s="61"/>
      <c r="T4" s="61"/>
      <c r="U4" s="61"/>
      <c r="V4" s="61"/>
      <c r="W4" s="61"/>
      <c r="X4" s="61"/>
      <c r="Y4" s="61"/>
      <c r="Z4" s="61"/>
      <c r="AA4" s="61"/>
      <c r="AB4" s="61"/>
      <c r="AC4" s="61"/>
      <c r="AD4" s="61"/>
      <c r="AE4" s="61"/>
      <c r="AF4" s="61"/>
      <c r="AG4" s="61"/>
      <c r="AH4" s="61"/>
      <c r="AI4" s="61"/>
      <c r="AJ4" s="61"/>
      <c r="AK4" s="61"/>
      <c r="AL4" s="61"/>
      <c r="AM4" s="61"/>
      <c r="AN4" s="61"/>
      <c r="AO4" s="61"/>
      <c r="AP4" s="61"/>
      <c r="AQ4" s="61"/>
      <c r="AR4" s="61"/>
      <c r="AS4" s="61"/>
      <c r="AT4" s="61"/>
      <c r="AU4" s="61"/>
      <c r="AV4" s="61"/>
      <c r="AW4" s="61"/>
      <c r="AX4" s="61"/>
      <c r="AY4" s="61"/>
      <c r="AZ4" s="61"/>
      <c r="BA4" s="61"/>
      <c r="BB4" s="61"/>
      <c r="BC4" s="61"/>
      <c r="BD4" s="61"/>
      <c r="BE4" s="61"/>
      <c r="BF4" s="61"/>
      <c r="BG4" s="61"/>
      <c r="BH4" s="61"/>
      <c r="BI4" s="61"/>
      <c r="BJ4" s="61"/>
      <c r="BK4" s="61"/>
      <c r="BL4" s="61"/>
      <c r="BM4" s="61"/>
      <c r="BN4" s="61"/>
      <c r="BO4" s="61"/>
      <c r="BP4" s="61"/>
      <c r="BQ4" s="61"/>
      <c r="BR4" s="61"/>
      <c r="BS4" s="61"/>
      <c r="BT4" s="61"/>
      <c r="BU4" s="61"/>
      <c r="BV4" s="61"/>
      <c r="BW4" s="61"/>
      <c r="BX4" s="61"/>
      <c r="BY4" s="61"/>
      <c r="BZ4" s="61"/>
      <c r="CA4" s="61"/>
      <c r="CB4" s="61"/>
      <c r="CC4" s="61"/>
      <c r="CD4" s="61"/>
      <c r="CE4" s="61"/>
      <c r="CF4" s="61"/>
      <c r="CG4" s="61"/>
      <c r="CH4" s="61"/>
      <c r="CI4" s="61"/>
      <c r="CJ4" s="61"/>
      <c r="CK4" s="61"/>
      <c r="CL4" s="61"/>
      <c r="CM4" s="61"/>
      <c r="CN4" s="61"/>
      <c r="CO4" s="61"/>
      <c r="CP4" s="61"/>
      <c r="CQ4" s="61"/>
      <c r="CR4" s="61"/>
      <c r="CS4" s="61"/>
      <c r="CT4" s="61"/>
      <c r="CU4" s="61"/>
      <c r="CV4" s="61"/>
      <c r="CW4" s="61"/>
      <c r="CX4" s="61"/>
      <c r="CY4" s="61"/>
      <c r="CZ4" s="61"/>
    </row>
    <row r="5" spans="1:128" ht="15.75" x14ac:dyDescent="0.25">
      <c r="F5" s="408" t="str">
        <f>Содержание!D6</f>
        <v>ООО "Энергонефть Томск"</v>
      </c>
      <c r="G5" s="408"/>
      <c r="H5" s="408"/>
      <c r="I5" s="408"/>
      <c r="J5" s="408"/>
      <c r="K5" s="408"/>
      <c r="L5" s="408"/>
      <c r="M5" s="408"/>
      <c r="N5" s="408"/>
      <c r="O5" s="408"/>
      <c r="P5" s="408"/>
      <c r="Q5" s="408"/>
      <c r="R5" s="408"/>
      <c r="S5" s="408"/>
      <c r="T5" s="408"/>
      <c r="U5" s="408"/>
      <c r="V5" s="408"/>
      <c r="W5" s="408"/>
      <c r="X5" s="408"/>
      <c r="Y5" s="408"/>
      <c r="Z5" s="408"/>
      <c r="AA5" s="408"/>
      <c r="AB5" s="408"/>
      <c r="AC5" s="408"/>
      <c r="AD5" s="408"/>
      <c r="AE5" s="408"/>
      <c r="AF5" s="408"/>
      <c r="AG5" s="408"/>
      <c r="AH5" s="408"/>
      <c r="AI5" s="408"/>
      <c r="AJ5" s="408"/>
      <c r="AK5" s="408"/>
      <c r="AL5" s="408"/>
      <c r="AM5" s="408"/>
      <c r="AN5" s="408"/>
      <c r="AO5" s="408"/>
      <c r="AP5" s="408"/>
      <c r="AQ5" s="408"/>
      <c r="AR5" s="408"/>
      <c r="AS5" s="408"/>
      <c r="AT5" s="408"/>
      <c r="AU5" s="408"/>
      <c r="AV5" s="408"/>
      <c r="AW5" s="408"/>
      <c r="AX5" s="408"/>
      <c r="AY5" s="408"/>
      <c r="AZ5" s="408"/>
      <c r="BA5" s="408"/>
      <c r="BB5" s="408"/>
      <c r="BC5" s="408"/>
      <c r="BD5" s="408"/>
      <c r="BE5" s="408"/>
      <c r="BF5" s="408"/>
      <c r="BG5" s="408"/>
      <c r="BH5" s="408"/>
      <c r="BI5" s="408"/>
      <c r="BJ5" s="408"/>
      <c r="BK5" s="408"/>
      <c r="BL5" s="408"/>
      <c r="BM5" s="408"/>
      <c r="BN5" s="408"/>
      <c r="BO5" s="408"/>
      <c r="BP5" s="408"/>
      <c r="BQ5" s="408"/>
      <c r="BR5" s="408"/>
      <c r="BS5" s="408"/>
      <c r="BT5" s="408"/>
      <c r="BU5" s="408"/>
      <c r="BV5" s="408"/>
      <c r="BW5" s="408"/>
      <c r="BX5" s="408"/>
      <c r="BY5" s="408"/>
      <c r="BZ5" s="408"/>
      <c r="CA5" s="408"/>
      <c r="CB5" s="408"/>
      <c r="CC5" s="408"/>
      <c r="CD5" s="408"/>
      <c r="CE5" s="408"/>
      <c r="CF5" s="408"/>
      <c r="CG5" s="408"/>
      <c r="CH5" s="408"/>
      <c r="CI5" s="408"/>
      <c r="CJ5" s="408"/>
      <c r="CK5" s="408"/>
      <c r="CL5" s="408"/>
      <c r="CM5" s="408"/>
      <c r="CN5" s="408"/>
      <c r="CO5" s="408"/>
      <c r="CP5" s="408"/>
      <c r="CQ5" s="408"/>
      <c r="CR5" s="408"/>
      <c r="CS5" s="408"/>
      <c r="CT5" s="408"/>
      <c r="CU5" s="408"/>
    </row>
    <row r="6" spans="1:128" s="6" customFormat="1" ht="15" customHeight="1" x14ac:dyDescent="0.2">
      <c r="F6" s="336" t="s">
        <v>156</v>
      </c>
      <c r="G6" s="336"/>
      <c r="H6" s="336"/>
      <c r="I6" s="336"/>
      <c r="J6" s="336"/>
      <c r="K6" s="336"/>
      <c r="L6" s="336"/>
      <c r="M6" s="336"/>
      <c r="N6" s="336"/>
      <c r="O6" s="336"/>
      <c r="P6" s="336"/>
      <c r="Q6" s="336"/>
      <c r="R6" s="336"/>
      <c r="S6" s="336"/>
      <c r="T6" s="336"/>
      <c r="U6" s="336"/>
      <c r="V6" s="336"/>
      <c r="W6" s="336"/>
      <c r="X6" s="336"/>
      <c r="Y6" s="336"/>
      <c r="Z6" s="336"/>
      <c r="AA6" s="336"/>
      <c r="AB6" s="336"/>
      <c r="AC6" s="336"/>
      <c r="AD6" s="336"/>
      <c r="AE6" s="336"/>
      <c r="AF6" s="336"/>
      <c r="AG6" s="336"/>
      <c r="AH6" s="336"/>
      <c r="AI6" s="336"/>
      <c r="AJ6" s="336"/>
      <c r="AK6" s="336"/>
      <c r="AL6" s="336"/>
      <c r="AM6" s="336"/>
      <c r="AN6" s="336"/>
      <c r="AO6" s="336"/>
      <c r="AP6" s="336"/>
      <c r="AQ6" s="336"/>
      <c r="AR6" s="336"/>
      <c r="AS6" s="336"/>
      <c r="AT6" s="336"/>
      <c r="AU6" s="336"/>
      <c r="AV6" s="336"/>
      <c r="AW6" s="336"/>
      <c r="AX6" s="336"/>
      <c r="AY6" s="336"/>
      <c r="AZ6" s="336"/>
      <c r="BA6" s="336"/>
      <c r="BB6" s="336"/>
      <c r="BC6" s="336"/>
      <c r="BD6" s="336"/>
      <c r="BE6" s="336"/>
      <c r="BF6" s="336"/>
      <c r="BG6" s="336"/>
      <c r="BH6" s="336"/>
      <c r="BI6" s="336"/>
      <c r="BJ6" s="336"/>
      <c r="BK6" s="336"/>
      <c r="BL6" s="336"/>
      <c r="BM6" s="336"/>
      <c r="BN6" s="336"/>
      <c r="BO6" s="336"/>
      <c r="BP6" s="336"/>
      <c r="BQ6" s="336"/>
      <c r="BR6" s="336"/>
      <c r="BS6" s="336"/>
      <c r="BT6" s="336"/>
      <c r="BU6" s="336"/>
      <c r="BV6" s="336"/>
      <c r="BW6" s="336"/>
      <c r="BX6" s="336"/>
      <c r="BY6" s="336"/>
      <c r="BZ6" s="336"/>
      <c r="CA6" s="336"/>
      <c r="CB6" s="336"/>
      <c r="CC6" s="336"/>
      <c r="CD6" s="336"/>
      <c r="CE6" s="336"/>
      <c r="CF6" s="336"/>
      <c r="CG6" s="336"/>
      <c r="CH6" s="336"/>
      <c r="CI6" s="336"/>
      <c r="CJ6" s="336"/>
      <c r="CK6" s="336"/>
      <c r="CL6" s="336"/>
      <c r="CM6" s="336"/>
      <c r="CN6" s="336"/>
      <c r="CO6" s="336"/>
      <c r="CP6" s="336"/>
      <c r="CQ6" s="336"/>
      <c r="CR6" s="336"/>
      <c r="CS6" s="336"/>
      <c r="CT6" s="336"/>
      <c r="CU6" s="336"/>
    </row>
    <row r="8" spans="1:128" s="7" customFormat="1" ht="117" customHeight="1" x14ac:dyDescent="0.25">
      <c r="A8" s="357" t="s">
        <v>4</v>
      </c>
      <c r="B8" s="358"/>
      <c r="C8" s="358"/>
      <c r="D8" s="358"/>
      <c r="E8" s="358"/>
      <c r="F8" s="358"/>
      <c r="G8" s="359" t="s">
        <v>157</v>
      </c>
      <c r="H8" s="360"/>
      <c r="I8" s="360"/>
      <c r="J8" s="360"/>
      <c r="K8" s="360"/>
      <c r="L8" s="360"/>
      <c r="M8" s="360"/>
      <c r="N8" s="360"/>
      <c r="O8" s="360"/>
      <c r="P8" s="360"/>
      <c r="Q8" s="360"/>
      <c r="R8" s="360"/>
      <c r="S8" s="360"/>
      <c r="T8" s="360"/>
      <c r="U8" s="360"/>
      <c r="V8" s="360"/>
      <c r="W8" s="360"/>
      <c r="X8" s="360"/>
      <c r="Y8" s="360"/>
      <c r="Z8" s="360"/>
      <c r="AA8" s="360"/>
      <c r="AB8" s="360"/>
      <c r="AC8" s="360"/>
      <c r="AD8" s="360"/>
      <c r="AE8" s="360"/>
      <c r="AF8" s="360"/>
      <c r="AG8" s="360"/>
      <c r="AH8" s="360"/>
      <c r="AI8" s="360"/>
      <c r="AJ8" s="360"/>
      <c r="AK8" s="360"/>
      <c r="AL8" s="360"/>
      <c r="AM8" s="360"/>
      <c r="AN8" s="360"/>
      <c r="AO8" s="360"/>
      <c r="AP8" s="360"/>
      <c r="AQ8" s="360"/>
      <c r="AR8" s="360"/>
      <c r="AS8" s="360"/>
      <c r="AT8" s="360"/>
      <c r="AU8" s="360"/>
      <c r="AV8" s="360"/>
      <c r="AW8" s="360"/>
      <c r="AX8" s="360"/>
      <c r="AY8" s="360"/>
      <c r="AZ8" s="360"/>
      <c r="BA8" s="360"/>
      <c r="BB8" s="360"/>
      <c r="BC8" s="360"/>
      <c r="BD8" s="361"/>
      <c r="BE8" s="359" t="s">
        <v>158</v>
      </c>
      <c r="BF8" s="360"/>
      <c r="BG8" s="360"/>
      <c r="BH8" s="360"/>
      <c r="BI8" s="360"/>
      <c r="BJ8" s="360"/>
      <c r="BK8" s="360"/>
      <c r="BL8" s="360"/>
      <c r="BM8" s="360"/>
      <c r="BN8" s="360"/>
      <c r="BO8" s="360"/>
      <c r="BP8" s="360"/>
      <c r="BQ8" s="360"/>
      <c r="BR8" s="360"/>
      <c r="BS8" s="360"/>
      <c r="BT8" s="360"/>
      <c r="BU8" s="360"/>
      <c r="BV8" s="360"/>
      <c r="BW8" s="360"/>
      <c r="BX8" s="360"/>
      <c r="BY8" s="360"/>
      <c r="BZ8" s="360"/>
      <c r="CA8" s="360"/>
      <c r="CB8" s="361"/>
      <c r="CC8" s="359" t="s">
        <v>159</v>
      </c>
      <c r="CD8" s="360"/>
      <c r="CE8" s="360"/>
      <c r="CF8" s="360"/>
      <c r="CG8" s="360"/>
      <c r="CH8" s="360"/>
      <c r="CI8" s="360"/>
      <c r="CJ8" s="360"/>
      <c r="CK8" s="360"/>
      <c r="CL8" s="360"/>
      <c r="CM8" s="360"/>
      <c r="CN8" s="360"/>
      <c r="CO8" s="360"/>
      <c r="CP8" s="360"/>
      <c r="CQ8" s="360"/>
      <c r="CR8" s="360"/>
      <c r="CS8" s="360"/>
      <c r="CT8" s="360"/>
      <c r="CU8" s="360"/>
      <c r="CV8" s="360"/>
      <c r="CW8" s="360"/>
      <c r="CX8" s="360"/>
      <c r="CY8" s="360"/>
      <c r="CZ8" s="361"/>
    </row>
    <row r="9" spans="1:128" s="8" customFormat="1" ht="31.5" customHeight="1" x14ac:dyDescent="0.25">
      <c r="A9" s="391" t="s">
        <v>7</v>
      </c>
      <c r="B9" s="391"/>
      <c r="C9" s="391"/>
      <c r="D9" s="391"/>
      <c r="E9" s="391"/>
      <c r="F9" s="391"/>
      <c r="G9" s="37"/>
      <c r="H9" s="371" t="s">
        <v>160</v>
      </c>
      <c r="I9" s="371"/>
      <c r="J9" s="371"/>
      <c r="K9" s="371"/>
      <c r="L9" s="371"/>
      <c r="M9" s="371"/>
      <c r="N9" s="371"/>
      <c r="O9" s="371"/>
      <c r="P9" s="371"/>
      <c r="Q9" s="371"/>
      <c r="R9" s="371"/>
      <c r="S9" s="371"/>
      <c r="T9" s="371"/>
      <c r="U9" s="371"/>
      <c r="V9" s="371"/>
      <c r="W9" s="371"/>
      <c r="X9" s="371"/>
      <c r="Y9" s="371"/>
      <c r="Z9" s="371"/>
      <c r="AA9" s="371"/>
      <c r="AB9" s="371"/>
      <c r="AC9" s="371"/>
      <c r="AD9" s="371"/>
      <c r="AE9" s="371"/>
      <c r="AF9" s="371"/>
      <c r="AG9" s="371"/>
      <c r="AH9" s="371"/>
      <c r="AI9" s="371"/>
      <c r="AJ9" s="371"/>
      <c r="AK9" s="371"/>
      <c r="AL9" s="371"/>
      <c r="AM9" s="371"/>
      <c r="AN9" s="371"/>
      <c r="AO9" s="371"/>
      <c r="AP9" s="371"/>
      <c r="AQ9" s="371"/>
      <c r="AR9" s="371"/>
      <c r="AS9" s="371"/>
      <c r="AT9" s="371"/>
      <c r="AU9" s="371"/>
      <c r="AV9" s="371"/>
      <c r="AW9" s="371"/>
      <c r="AX9" s="371"/>
      <c r="AY9" s="371"/>
      <c r="AZ9" s="371"/>
      <c r="BA9" s="371"/>
      <c r="BB9" s="371"/>
      <c r="BC9" s="371"/>
      <c r="BD9" s="372"/>
      <c r="BE9" s="392">
        <v>4438</v>
      </c>
      <c r="BF9" s="392"/>
      <c r="BG9" s="392"/>
      <c r="BH9" s="392"/>
      <c r="BI9" s="392"/>
      <c r="BJ9" s="392"/>
      <c r="BK9" s="392"/>
      <c r="BL9" s="392"/>
      <c r="BM9" s="392"/>
      <c r="BN9" s="392"/>
      <c r="BO9" s="392"/>
      <c r="BP9" s="392"/>
      <c r="BQ9" s="392"/>
      <c r="BR9" s="392"/>
      <c r="BS9" s="392"/>
      <c r="BT9" s="392"/>
      <c r="BU9" s="392"/>
      <c r="BV9" s="392"/>
      <c r="BW9" s="392"/>
      <c r="BX9" s="392"/>
      <c r="BY9" s="392"/>
      <c r="BZ9" s="392"/>
      <c r="CA9" s="392"/>
      <c r="CB9" s="392"/>
      <c r="CC9" s="393"/>
      <c r="CD9" s="393"/>
      <c r="CE9" s="393"/>
      <c r="CF9" s="393"/>
      <c r="CG9" s="393"/>
      <c r="CH9" s="393"/>
      <c r="CI9" s="393"/>
      <c r="CJ9" s="393"/>
      <c r="CK9" s="393"/>
      <c r="CL9" s="393"/>
      <c r="CM9" s="393"/>
      <c r="CN9" s="393"/>
      <c r="CO9" s="393"/>
      <c r="CP9" s="393"/>
      <c r="CQ9" s="393"/>
      <c r="CR9" s="393"/>
      <c r="CS9" s="393"/>
      <c r="CT9" s="393"/>
      <c r="CU9" s="393"/>
      <c r="CV9" s="393"/>
      <c r="CW9" s="393"/>
      <c r="CX9" s="393"/>
      <c r="CY9" s="393"/>
      <c r="CZ9" s="393"/>
    </row>
    <row r="10" spans="1:128" s="8" customFormat="1" ht="46.5" customHeight="1" x14ac:dyDescent="0.25">
      <c r="A10" s="391" t="s">
        <v>103</v>
      </c>
      <c r="B10" s="391"/>
      <c r="C10" s="391"/>
      <c r="D10" s="391"/>
      <c r="E10" s="391"/>
      <c r="F10" s="391"/>
      <c r="G10" s="37"/>
      <c r="H10" s="371" t="s">
        <v>161</v>
      </c>
      <c r="I10" s="371"/>
      <c r="J10" s="371"/>
      <c r="K10" s="371"/>
      <c r="L10" s="371"/>
      <c r="M10" s="371"/>
      <c r="N10" s="371"/>
      <c r="O10" s="371"/>
      <c r="P10" s="371"/>
      <c r="Q10" s="371"/>
      <c r="R10" s="371"/>
      <c r="S10" s="371"/>
      <c r="T10" s="371"/>
      <c r="U10" s="371"/>
      <c r="V10" s="371"/>
      <c r="W10" s="371"/>
      <c r="X10" s="371"/>
      <c r="Y10" s="371"/>
      <c r="Z10" s="371"/>
      <c r="AA10" s="371"/>
      <c r="AB10" s="371"/>
      <c r="AC10" s="371"/>
      <c r="AD10" s="371"/>
      <c r="AE10" s="371"/>
      <c r="AF10" s="371"/>
      <c r="AG10" s="371"/>
      <c r="AH10" s="371"/>
      <c r="AI10" s="371"/>
      <c r="AJ10" s="371"/>
      <c r="AK10" s="371"/>
      <c r="AL10" s="371"/>
      <c r="AM10" s="371"/>
      <c r="AN10" s="371"/>
      <c r="AO10" s="371"/>
      <c r="AP10" s="371"/>
      <c r="AQ10" s="371"/>
      <c r="AR10" s="371"/>
      <c r="AS10" s="371"/>
      <c r="AT10" s="371"/>
      <c r="AU10" s="371"/>
      <c r="AV10" s="371"/>
      <c r="AW10" s="371"/>
      <c r="AX10" s="371"/>
      <c r="AY10" s="371"/>
      <c r="AZ10" s="371"/>
      <c r="BA10" s="371"/>
      <c r="BB10" s="371"/>
      <c r="BC10" s="371"/>
      <c r="BD10" s="372"/>
      <c r="BE10" s="407">
        <v>4.0999999999999996</v>
      </c>
      <c r="BF10" s="407"/>
      <c r="BG10" s="407"/>
      <c r="BH10" s="407"/>
      <c r="BI10" s="407"/>
      <c r="BJ10" s="407"/>
      <c r="BK10" s="407"/>
      <c r="BL10" s="407"/>
      <c r="BM10" s="407"/>
      <c r="BN10" s="407"/>
      <c r="BO10" s="407"/>
      <c r="BP10" s="407"/>
      <c r="BQ10" s="407"/>
      <c r="BR10" s="407"/>
      <c r="BS10" s="407"/>
      <c r="BT10" s="407"/>
      <c r="BU10" s="407"/>
      <c r="BV10" s="407"/>
      <c r="BW10" s="407"/>
      <c r="BX10" s="407"/>
      <c r="BY10" s="407"/>
      <c r="BZ10" s="407"/>
      <c r="CA10" s="407"/>
      <c r="CB10" s="407"/>
      <c r="CC10" s="393"/>
      <c r="CD10" s="393"/>
      <c r="CE10" s="393"/>
      <c r="CF10" s="393"/>
      <c r="CG10" s="393"/>
      <c r="CH10" s="393"/>
      <c r="CI10" s="393"/>
      <c r="CJ10" s="393"/>
      <c r="CK10" s="393"/>
      <c r="CL10" s="393"/>
      <c r="CM10" s="393"/>
      <c r="CN10" s="393"/>
      <c r="CO10" s="393"/>
      <c r="CP10" s="393"/>
      <c r="CQ10" s="393"/>
      <c r="CR10" s="393"/>
      <c r="CS10" s="393"/>
      <c r="CT10" s="393"/>
      <c r="CU10" s="393"/>
      <c r="CV10" s="393"/>
      <c r="CW10" s="393"/>
      <c r="CX10" s="393"/>
      <c r="CY10" s="393"/>
      <c r="CZ10" s="393"/>
      <c r="DA10" s="7"/>
      <c r="DB10" s="7"/>
      <c r="DC10" s="7"/>
      <c r="DD10" s="7"/>
      <c r="DE10" s="7"/>
      <c r="DF10" s="7"/>
      <c r="DG10" s="7"/>
      <c r="DH10" s="7"/>
      <c r="DI10" s="7"/>
      <c r="DJ10" s="7"/>
      <c r="DK10" s="7"/>
      <c r="DL10" s="7"/>
      <c r="DM10" s="7"/>
      <c r="DN10" s="7"/>
      <c r="DO10" s="7"/>
      <c r="DP10" s="7"/>
      <c r="DQ10" s="7"/>
      <c r="DR10" s="7"/>
      <c r="DS10" s="7"/>
      <c r="DT10" s="7"/>
      <c r="DU10" s="7"/>
      <c r="DV10" s="7"/>
      <c r="DW10" s="7"/>
      <c r="DX10" s="7"/>
    </row>
    <row r="11" spans="1:128" s="8" customFormat="1" ht="36" customHeight="1" x14ac:dyDescent="0.25">
      <c r="A11" s="337" t="s">
        <v>10</v>
      </c>
      <c r="B11" s="338"/>
      <c r="C11" s="338"/>
      <c r="D11" s="338"/>
      <c r="E11" s="338"/>
      <c r="F11" s="339"/>
      <c r="G11" s="343"/>
      <c r="H11" s="345" t="s">
        <v>162</v>
      </c>
      <c r="I11" s="345"/>
      <c r="J11" s="345"/>
      <c r="K11" s="345"/>
      <c r="L11" s="345"/>
      <c r="M11" s="345"/>
      <c r="N11" s="345"/>
      <c r="O11" s="345"/>
      <c r="P11" s="345"/>
      <c r="Q11" s="345"/>
      <c r="R11" s="345"/>
      <c r="S11" s="345"/>
      <c r="T11" s="345"/>
      <c r="U11" s="345"/>
      <c r="V11" s="345"/>
      <c r="W11" s="345"/>
      <c r="X11" s="345"/>
      <c r="Y11" s="345"/>
      <c r="Z11" s="345"/>
      <c r="AA11" s="345"/>
      <c r="AB11" s="345"/>
      <c r="AC11" s="345"/>
      <c r="AD11" s="345"/>
      <c r="AE11" s="345"/>
      <c r="AF11" s="345"/>
      <c r="AG11" s="345"/>
      <c r="AH11" s="345"/>
      <c r="AI11" s="345"/>
      <c r="AJ11" s="345"/>
      <c r="AK11" s="345"/>
      <c r="AL11" s="345"/>
      <c r="AM11" s="345"/>
      <c r="AN11" s="345"/>
      <c r="AO11" s="345"/>
      <c r="AP11" s="345"/>
      <c r="AQ11" s="345"/>
      <c r="AR11" s="345"/>
      <c r="AS11" s="345"/>
      <c r="AT11" s="345"/>
      <c r="AU11" s="345"/>
      <c r="AV11" s="345"/>
      <c r="AW11" s="345"/>
      <c r="AX11" s="345"/>
      <c r="AY11" s="345"/>
      <c r="AZ11" s="345"/>
      <c r="BA11" s="345"/>
      <c r="BB11" s="345"/>
      <c r="BC11" s="345"/>
      <c r="BD11" s="346"/>
      <c r="BE11" s="404">
        <f>BE10/BE9</f>
        <v>9.2383956737269036E-4</v>
      </c>
      <c r="BF11" s="405"/>
      <c r="BG11" s="405"/>
      <c r="BH11" s="405"/>
      <c r="BI11" s="405"/>
      <c r="BJ11" s="405"/>
      <c r="BK11" s="405"/>
      <c r="BL11" s="405"/>
      <c r="BM11" s="405"/>
      <c r="BN11" s="405"/>
      <c r="BO11" s="405"/>
      <c r="BP11" s="405"/>
      <c r="BQ11" s="405"/>
      <c r="BR11" s="405"/>
      <c r="BS11" s="405"/>
      <c r="BT11" s="405"/>
      <c r="BU11" s="405"/>
      <c r="BV11" s="405"/>
      <c r="BW11" s="405"/>
      <c r="BX11" s="405"/>
      <c r="BY11" s="405"/>
      <c r="BZ11" s="405"/>
      <c r="CA11" s="405"/>
      <c r="CB11" s="406"/>
      <c r="CC11" s="397"/>
      <c r="CD11" s="398"/>
      <c r="CE11" s="398"/>
      <c r="CF11" s="398"/>
      <c r="CG11" s="398"/>
      <c r="CH11" s="398"/>
      <c r="CI11" s="398"/>
      <c r="CJ11" s="398"/>
      <c r="CK11" s="398"/>
      <c r="CL11" s="398"/>
      <c r="CM11" s="398"/>
      <c r="CN11" s="398"/>
      <c r="CO11" s="398"/>
      <c r="CP11" s="398"/>
      <c r="CQ11" s="398"/>
      <c r="CR11" s="398"/>
      <c r="CS11" s="398"/>
      <c r="CT11" s="398"/>
      <c r="CU11" s="398"/>
      <c r="CV11" s="398"/>
      <c r="CW11" s="398"/>
      <c r="CX11" s="398"/>
      <c r="CY11" s="398"/>
      <c r="CZ11" s="399"/>
      <c r="DA11" s="331" t="s">
        <v>163</v>
      </c>
      <c r="DB11" s="331"/>
      <c r="DC11" s="331"/>
      <c r="DD11" s="331"/>
      <c r="DE11" s="331"/>
      <c r="DF11" s="331"/>
      <c r="DG11" s="331"/>
      <c r="DH11" s="331"/>
      <c r="DI11" s="331"/>
      <c r="DJ11" s="331"/>
      <c r="DK11" s="331"/>
      <c r="DL11" s="331"/>
      <c r="DM11" s="331"/>
      <c r="DN11" s="331"/>
      <c r="DO11" s="331"/>
      <c r="DP11" s="331"/>
      <c r="DQ11" s="331"/>
      <c r="DR11" s="331"/>
      <c r="DS11" s="331"/>
      <c r="DT11" s="331"/>
      <c r="DU11" s="331"/>
      <c r="DV11" s="331"/>
      <c r="DW11" s="331"/>
      <c r="DX11" s="331"/>
    </row>
    <row r="12" spans="1:128" s="8" customFormat="1" ht="24" customHeight="1" x14ac:dyDescent="0.25">
      <c r="A12" s="340"/>
      <c r="B12" s="341"/>
      <c r="C12" s="341"/>
      <c r="D12" s="341"/>
      <c r="E12" s="341"/>
      <c r="F12" s="342"/>
      <c r="G12" s="344"/>
      <c r="H12" s="347"/>
      <c r="I12" s="347"/>
      <c r="J12" s="347"/>
      <c r="K12" s="347"/>
      <c r="L12" s="347"/>
      <c r="M12" s="347"/>
      <c r="N12" s="347"/>
      <c r="O12" s="347"/>
      <c r="P12" s="347"/>
      <c r="Q12" s="347"/>
      <c r="R12" s="347"/>
      <c r="S12" s="347"/>
      <c r="T12" s="347"/>
      <c r="U12" s="347"/>
      <c r="V12" s="347"/>
      <c r="W12" s="347"/>
      <c r="X12" s="347"/>
      <c r="Y12" s="347"/>
      <c r="Z12" s="347"/>
      <c r="AA12" s="347"/>
      <c r="AB12" s="347"/>
      <c r="AC12" s="347"/>
      <c r="AD12" s="347"/>
      <c r="AE12" s="347"/>
      <c r="AF12" s="347"/>
      <c r="AG12" s="347"/>
      <c r="AH12" s="347"/>
      <c r="AI12" s="347"/>
      <c r="AJ12" s="347"/>
      <c r="AK12" s="347"/>
      <c r="AL12" s="347"/>
      <c r="AM12" s="347"/>
      <c r="AN12" s="347"/>
      <c r="AO12" s="347"/>
      <c r="AP12" s="347"/>
      <c r="AQ12" s="347"/>
      <c r="AR12" s="347"/>
      <c r="AS12" s="347"/>
      <c r="AT12" s="347"/>
      <c r="AU12" s="347"/>
      <c r="AV12" s="347"/>
      <c r="AW12" s="347"/>
      <c r="AX12" s="347"/>
      <c r="AY12" s="347"/>
      <c r="AZ12" s="347"/>
      <c r="BA12" s="347"/>
      <c r="BB12" s="347"/>
      <c r="BC12" s="347"/>
      <c r="BD12" s="348"/>
      <c r="BE12" s="403"/>
      <c r="BF12" s="403"/>
      <c r="BG12" s="403"/>
      <c r="BH12" s="403"/>
      <c r="BI12" s="403"/>
      <c r="BJ12" s="403"/>
      <c r="BK12" s="403"/>
      <c r="BL12" s="403"/>
      <c r="BM12" s="403"/>
      <c r="BN12" s="403"/>
      <c r="BO12" s="403"/>
      <c r="BP12" s="403"/>
      <c r="BQ12" s="403"/>
      <c r="BR12" s="403"/>
      <c r="BS12" s="403"/>
      <c r="BT12" s="403"/>
      <c r="BU12" s="403"/>
      <c r="BV12" s="403"/>
      <c r="BW12" s="403"/>
      <c r="BX12" s="403"/>
      <c r="BY12" s="403"/>
      <c r="BZ12" s="403"/>
      <c r="CA12" s="403"/>
      <c r="CB12" s="403"/>
      <c r="CC12" s="400"/>
      <c r="CD12" s="401"/>
      <c r="CE12" s="401"/>
      <c r="CF12" s="401"/>
      <c r="CG12" s="401"/>
      <c r="CH12" s="401"/>
      <c r="CI12" s="401"/>
      <c r="CJ12" s="401"/>
      <c r="CK12" s="401"/>
      <c r="CL12" s="401"/>
      <c r="CM12" s="401"/>
      <c r="CN12" s="401"/>
      <c r="CO12" s="401"/>
      <c r="CP12" s="401"/>
      <c r="CQ12" s="401"/>
      <c r="CR12" s="401"/>
      <c r="CS12" s="401"/>
      <c r="CT12" s="401"/>
      <c r="CU12" s="401"/>
      <c r="CV12" s="401"/>
      <c r="CW12" s="401"/>
      <c r="CX12" s="401"/>
      <c r="CY12" s="401"/>
      <c r="CZ12" s="402"/>
    </row>
    <row r="13" spans="1:128" s="8" customFormat="1" ht="87" customHeight="1" x14ac:dyDescent="0.25">
      <c r="A13" s="337" t="s">
        <v>13</v>
      </c>
      <c r="B13" s="338"/>
      <c r="C13" s="338"/>
      <c r="D13" s="338"/>
      <c r="E13" s="338"/>
      <c r="F13" s="339"/>
      <c r="G13" s="343"/>
      <c r="H13" s="345" t="s">
        <v>164</v>
      </c>
      <c r="I13" s="345"/>
      <c r="J13" s="345"/>
      <c r="K13" s="345"/>
      <c r="L13" s="345"/>
      <c r="M13" s="345"/>
      <c r="N13" s="345"/>
      <c r="O13" s="345"/>
      <c r="P13" s="345"/>
      <c r="Q13" s="345"/>
      <c r="R13" s="345"/>
      <c r="S13" s="345"/>
      <c r="T13" s="345"/>
      <c r="U13" s="345"/>
      <c r="V13" s="345"/>
      <c r="W13" s="345"/>
      <c r="X13" s="345"/>
      <c r="Y13" s="345"/>
      <c r="Z13" s="345"/>
      <c r="AA13" s="345"/>
      <c r="AB13" s="345"/>
      <c r="AC13" s="345"/>
      <c r="AD13" s="345"/>
      <c r="AE13" s="345"/>
      <c r="AF13" s="345"/>
      <c r="AG13" s="345"/>
      <c r="AH13" s="345"/>
      <c r="AI13" s="345"/>
      <c r="AJ13" s="345"/>
      <c r="AK13" s="345"/>
      <c r="AL13" s="345"/>
      <c r="AM13" s="345"/>
      <c r="AN13" s="345"/>
      <c r="AO13" s="345"/>
      <c r="AP13" s="345"/>
      <c r="AQ13" s="345"/>
      <c r="AR13" s="345"/>
      <c r="AS13" s="345"/>
      <c r="AT13" s="345"/>
      <c r="AU13" s="345"/>
      <c r="AV13" s="345"/>
      <c r="AW13" s="345"/>
      <c r="AX13" s="345"/>
      <c r="AY13" s="345"/>
      <c r="AZ13" s="345"/>
      <c r="BA13" s="345"/>
      <c r="BB13" s="345"/>
      <c r="BC13" s="345"/>
      <c r="BD13" s="346"/>
      <c r="BE13" s="394">
        <f>'Форма 1.3.'!BE10:CZ10</f>
        <v>2011</v>
      </c>
      <c r="BF13" s="395"/>
      <c r="BG13" s="395"/>
      <c r="BH13" s="395"/>
      <c r="BI13" s="395"/>
      <c r="BJ13" s="395"/>
      <c r="BK13" s="395"/>
      <c r="BL13" s="395"/>
      <c r="BM13" s="395"/>
      <c r="BN13" s="395"/>
      <c r="BO13" s="395"/>
      <c r="BP13" s="395"/>
      <c r="BQ13" s="395"/>
      <c r="BR13" s="395"/>
      <c r="BS13" s="395"/>
      <c r="BT13" s="395"/>
      <c r="BU13" s="395"/>
      <c r="BV13" s="395"/>
      <c r="BW13" s="395"/>
      <c r="BX13" s="395"/>
      <c r="BY13" s="395"/>
      <c r="BZ13" s="395"/>
      <c r="CA13" s="395"/>
      <c r="CB13" s="396"/>
      <c r="CC13" s="397"/>
      <c r="CD13" s="398"/>
      <c r="CE13" s="398"/>
      <c r="CF13" s="398"/>
      <c r="CG13" s="398"/>
      <c r="CH13" s="398"/>
      <c r="CI13" s="398"/>
      <c r="CJ13" s="398"/>
      <c r="CK13" s="398"/>
      <c r="CL13" s="398"/>
      <c r="CM13" s="398"/>
      <c r="CN13" s="398"/>
      <c r="CO13" s="398"/>
      <c r="CP13" s="398"/>
      <c r="CQ13" s="398"/>
      <c r="CR13" s="398"/>
      <c r="CS13" s="398"/>
      <c r="CT13" s="398"/>
      <c r="CU13" s="398"/>
      <c r="CV13" s="398"/>
      <c r="CW13" s="398"/>
      <c r="CX13" s="398"/>
      <c r="CY13" s="398"/>
      <c r="CZ13" s="399"/>
      <c r="DA13" s="331" t="s">
        <v>165</v>
      </c>
      <c r="DB13" s="331"/>
      <c r="DC13" s="331"/>
      <c r="DD13" s="331"/>
      <c r="DE13" s="331"/>
      <c r="DF13" s="331"/>
      <c r="DG13" s="331"/>
      <c r="DH13" s="331"/>
      <c r="DI13" s="331"/>
      <c r="DJ13" s="331"/>
      <c r="DK13" s="331"/>
      <c r="DL13" s="331"/>
      <c r="DM13" s="331"/>
      <c r="DN13" s="331"/>
      <c r="DO13" s="331"/>
      <c r="DP13" s="331"/>
      <c r="DQ13" s="331"/>
      <c r="DR13" s="331"/>
      <c r="DS13" s="331"/>
      <c r="DT13" s="331"/>
      <c r="DU13" s="331"/>
      <c r="DV13" s="331"/>
      <c r="DW13" s="331"/>
      <c r="DX13" s="331"/>
    </row>
    <row r="14" spans="1:128" s="8" customFormat="1" x14ac:dyDescent="0.25">
      <c r="A14" s="340"/>
      <c r="B14" s="341"/>
      <c r="C14" s="341"/>
      <c r="D14" s="341"/>
      <c r="E14" s="341"/>
      <c r="F14" s="342"/>
      <c r="G14" s="344"/>
      <c r="H14" s="347"/>
      <c r="I14" s="347"/>
      <c r="J14" s="347"/>
      <c r="K14" s="347"/>
      <c r="L14" s="347"/>
      <c r="M14" s="347"/>
      <c r="N14" s="347"/>
      <c r="O14" s="347"/>
      <c r="P14" s="347"/>
      <c r="Q14" s="347"/>
      <c r="R14" s="347"/>
      <c r="S14" s="347"/>
      <c r="T14" s="347"/>
      <c r="U14" s="347"/>
      <c r="V14" s="347"/>
      <c r="W14" s="347"/>
      <c r="X14" s="347"/>
      <c r="Y14" s="347"/>
      <c r="Z14" s="347"/>
      <c r="AA14" s="347"/>
      <c r="AB14" s="347"/>
      <c r="AC14" s="347"/>
      <c r="AD14" s="347"/>
      <c r="AE14" s="347"/>
      <c r="AF14" s="347"/>
      <c r="AG14" s="347"/>
      <c r="AH14" s="347"/>
      <c r="AI14" s="347"/>
      <c r="AJ14" s="347"/>
      <c r="AK14" s="347"/>
      <c r="AL14" s="347"/>
      <c r="AM14" s="347"/>
      <c r="AN14" s="347"/>
      <c r="AO14" s="347"/>
      <c r="AP14" s="347"/>
      <c r="AQ14" s="347"/>
      <c r="AR14" s="347"/>
      <c r="AS14" s="347"/>
      <c r="AT14" s="347"/>
      <c r="AU14" s="347"/>
      <c r="AV14" s="347"/>
      <c r="AW14" s="347"/>
      <c r="AX14" s="347"/>
      <c r="AY14" s="347"/>
      <c r="AZ14" s="347"/>
      <c r="BA14" s="347"/>
      <c r="BB14" s="347"/>
      <c r="BC14" s="347"/>
      <c r="BD14" s="348"/>
      <c r="BE14" s="403"/>
      <c r="BF14" s="403"/>
      <c r="BG14" s="403"/>
      <c r="BH14" s="403"/>
      <c r="BI14" s="403"/>
      <c r="BJ14" s="403"/>
      <c r="BK14" s="403"/>
      <c r="BL14" s="403"/>
      <c r="BM14" s="403"/>
      <c r="BN14" s="403"/>
      <c r="BO14" s="403"/>
      <c r="BP14" s="403"/>
      <c r="BQ14" s="403"/>
      <c r="BR14" s="403"/>
      <c r="BS14" s="403"/>
      <c r="BT14" s="403"/>
      <c r="BU14" s="403"/>
      <c r="BV14" s="403"/>
      <c r="BW14" s="403"/>
      <c r="BX14" s="403"/>
      <c r="BY14" s="403"/>
      <c r="BZ14" s="403"/>
      <c r="CA14" s="403"/>
      <c r="CB14" s="403"/>
      <c r="CC14" s="400"/>
      <c r="CD14" s="401"/>
      <c r="CE14" s="401"/>
      <c r="CF14" s="401"/>
      <c r="CG14" s="401"/>
      <c r="CH14" s="401"/>
      <c r="CI14" s="401"/>
      <c r="CJ14" s="401"/>
      <c r="CK14" s="401"/>
      <c r="CL14" s="401"/>
      <c r="CM14" s="401"/>
      <c r="CN14" s="401"/>
      <c r="CO14" s="401"/>
      <c r="CP14" s="401"/>
      <c r="CQ14" s="401"/>
      <c r="CR14" s="401"/>
      <c r="CS14" s="401"/>
      <c r="CT14" s="401"/>
      <c r="CU14" s="401"/>
      <c r="CV14" s="401"/>
      <c r="CW14" s="401"/>
      <c r="CX14" s="401"/>
      <c r="CY14" s="401"/>
      <c r="CZ14" s="402"/>
    </row>
    <row r="15" spans="1:128" s="8" customFormat="1" ht="16.5" customHeight="1" x14ac:dyDescent="0.25">
      <c r="A15" s="391" t="s">
        <v>65</v>
      </c>
      <c r="B15" s="391"/>
      <c r="C15" s="391"/>
      <c r="D15" s="391"/>
      <c r="E15" s="391"/>
      <c r="F15" s="391"/>
      <c r="G15" s="37"/>
      <c r="H15" s="371" t="s">
        <v>166</v>
      </c>
      <c r="I15" s="371"/>
      <c r="J15" s="371"/>
      <c r="K15" s="371"/>
      <c r="L15" s="371"/>
      <c r="M15" s="371"/>
      <c r="N15" s="371"/>
      <c r="O15" s="371"/>
      <c r="P15" s="371"/>
      <c r="Q15" s="371"/>
      <c r="R15" s="371"/>
      <c r="S15" s="371"/>
      <c r="T15" s="371"/>
      <c r="U15" s="371"/>
      <c r="V15" s="371"/>
      <c r="W15" s="371"/>
      <c r="X15" s="371"/>
      <c r="Y15" s="371"/>
      <c r="Z15" s="371"/>
      <c r="AA15" s="371"/>
      <c r="AB15" s="371"/>
      <c r="AC15" s="371"/>
      <c r="AD15" s="371"/>
      <c r="AE15" s="371"/>
      <c r="AF15" s="371"/>
      <c r="AG15" s="371"/>
      <c r="AH15" s="371"/>
      <c r="AI15" s="371"/>
      <c r="AJ15" s="371"/>
      <c r="AK15" s="371"/>
      <c r="AL15" s="371"/>
      <c r="AM15" s="371"/>
      <c r="AN15" s="371"/>
      <c r="AO15" s="371"/>
      <c r="AP15" s="371"/>
      <c r="AQ15" s="371"/>
      <c r="AR15" s="371"/>
      <c r="AS15" s="371"/>
      <c r="AT15" s="371"/>
      <c r="AU15" s="371"/>
      <c r="AV15" s="371"/>
      <c r="AW15" s="371"/>
      <c r="AX15" s="371"/>
      <c r="AY15" s="371"/>
      <c r="AZ15" s="371"/>
      <c r="BA15" s="371"/>
      <c r="BB15" s="371"/>
      <c r="BC15" s="371"/>
      <c r="BD15" s="372"/>
      <c r="BE15" s="392">
        <v>2944</v>
      </c>
      <c r="BF15" s="392"/>
      <c r="BG15" s="392"/>
      <c r="BH15" s="392"/>
      <c r="BI15" s="392"/>
      <c r="BJ15" s="392"/>
      <c r="BK15" s="392"/>
      <c r="BL15" s="392"/>
      <c r="BM15" s="392"/>
      <c r="BN15" s="392"/>
      <c r="BO15" s="392"/>
      <c r="BP15" s="392"/>
      <c r="BQ15" s="392"/>
      <c r="BR15" s="392"/>
      <c r="BS15" s="392"/>
      <c r="BT15" s="392"/>
      <c r="BU15" s="392"/>
      <c r="BV15" s="392"/>
      <c r="BW15" s="392"/>
      <c r="BX15" s="392"/>
      <c r="BY15" s="392"/>
      <c r="BZ15" s="392"/>
      <c r="CA15" s="392"/>
      <c r="CB15" s="392"/>
      <c r="CC15" s="393"/>
      <c r="CD15" s="393"/>
      <c r="CE15" s="393"/>
      <c r="CF15" s="393"/>
      <c r="CG15" s="393"/>
      <c r="CH15" s="393"/>
      <c r="CI15" s="393"/>
      <c r="CJ15" s="393"/>
      <c r="CK15" s="393"/>
      <c r="CL15" s="393"/>
      <c r="CM15" s="393"/>
      <c r="CN15" s="393"/>
      <c r="CO15" s="393"/>
      <c r="CP15" s="393"/>
      <c r="CQ15" s="393"/>
      <c r="CR15" s="393"/>
      <c r="CS15" s="393"/>
      <c r="CT15" s="393"/>
      <c r="CU15" s="393"/>
      <c r="CV15" s="393"/>
      <c r="CW15" s="393"/>
      <c r="CX15" s="393"/>
      <c r="CY15" s="393"/>
      <c r="CZ15" s="393"/>
      <c r="DA15" s="331"/>
      <c r="DB15" s="331"/>
      <c r="DC15" s="331"/>
      <c r="DD15" s="331"/>
      <c r="DE15" s="331"/>
      <c r="DF15" s="331"/>
      <c r="DG15" s="331"/>
      <c r="DH15" s="331"/>
      <c r="DI15" s="331"/>
      <c r="DJ15" s="331"/>
      <c r="DK15" s="331"/>
      <c r="DL15" s="331"/>
      <c r="DM15" s="331"/>
      <c r="DN15" s="331"/>
      <c r="DO15" s="331"/>
      <c r="DP15" s="331"/>
      <c r="DQ15" s="331"/>
      <c r="DR15" s="331"/>
      <c r="DS15" s="331"/>
      <c r="DT15" s="331"/>
      <c r="DU15" s="331"/>
      <c r="DV15" s="331"/>
      <c r="DW15" s="331"/>
      <c r="DX15" s="331"/>
    </row>
    <row r="16" spans="1:128" s="8" customFormat="1" ht="16.5" customHeight="1" x14ac:dyDescent="0.25">
      <c r="A16" s="391" t="s">
        <v>116</v>
      </c>
      <c r="B16" s="391"/>
      <c r="C16" s="391"/>
      <c r="D16" s="391"/>
      <c r="E16" s="391"/>
      <c r="F16" s="391"/>
      <c r="G16" s="37"/>
      <c r="H16" s="371" t="s">
        <v>167</v>
      </c>
      <c r="I16" s="371"/>
      <c r="J16" s="371"/>
      <c r="K16" s="371"/>
      <c r="L16" s="371"/>
      <c r="M16" s="371"/>
      <c r="N16" s="371"/>
      <c r="O16" s="371"/>
      <c r="P16" s="371"/>
      <c r="Q16" s="371"/>
      <c r="R16" s="371"/>
      <c r="S16" s="371"/>
      <c r="T16" s="371"/>
      <c r="U16" s="371"/>
      <c r="V16" s="371"/>
      <c r="W16" s="371"/>
      <c r="X16" s="371"/>
      <c r="Y16" s="371"/>
      <c r="Z16" s="371"/>
      <c r="AA16" s="371"/>
      <c r="AB16" s="371"/>
      <c r="AC16" s="371"/>
      <c r="AD16" s="371"/>
      <c r="AE16" s="371"/>
      <c r="AF16" s="371"/>
      <c r="AG16" s="371"/>
      <c r="AH16" s="371"/>
      <c r="AI16" s="371"/>
      <c r="AJ16" s="371"/>
      <c r="AK16" s="371"/>
      <c r="AL16" s="371"/>
      <c r="AM16" s="371"/>
      <c r="AN16" s="371"/>
      <c r="AO16" s="371"/>
      <c r="AP16" s="371"/>
      <c r="AQ16" s="371"/>
      <c r="AR16" s="371"/>
      <c r="AS16" s="371"/>
      <c r="AT16" s="371"/>
      <c r="AU16" s="371"/>
      <c r="AV16" s="371"/>
      <c r="AW16" s="371"/>
      <c r="AX16" s="371"/>
      <c r="AY16" s="371"/>
      <c r="AZ16" s="371"/>
      <c r="BA16" s="371"/>
      <c r="BB16" s="371"/>
      <c r="BC16" s="371"/>
      <c r="BD16" s="372"/>
      <c r="BE16" s="392">
        <v>18</v>
      </c>
      <c r="BF16" s="392"/>
      <c r="BG16" s="392"/>
      <c r="BH16" s="392"/>
      <c r="BI16" s="392"/>
      <c r="BJ16" s="392"/>
      <c r="BK16" s="392"/>
      <c r="BL16" s="392"/>
      <c r="BM16" s="392"/>
      <c r="BN16" s="392"/>
      <c r="BO16" s="392"/>
      <c r="BP16" s="392"/>
      <c r="BQ16" s="392"/>
      <c r="BR16" s="392"/>
      <c r="BS16" s="392"/>
      <c r="BT16" s="392"/>
      <c r="BU16" s="392"/>
      <c r="BV16" s="392"/>
      <c r="BW16" s="392"/>
      <c r="BX16" s="392"/>
      <c r="BY16" s="392"/>
      <c r="BZ16" s="392"/>
      <c r="CA16" s="392"/>
      <c r="CB16" s="392"/>
      <c r="CC16" s="393"/>
      <c r="CD16" s="393"/>
      <c r="CE16" s="393"/>
      <c r="CF16" s="393"/>
      <c r="CG16" s="393"/>
      <c r="CH16" s="393"/>
      <c r="CI16" s="393"/>
      <c r="CJ16" s="393"/>
      <c r="CK16" s="393"/>
      <c r="CL16" s="393"/>
      <c r="CM16" s="393"/>
      <c r="CN16" s="393"/>
      <c r="CO16" s="393"/>
      <c r="CP16" s="393"/>
      <c r="CQ16" s="393"/>
      <c r="CR16" s="393"/>
      <c r="CS16" s="393"/>
      <c r="CT16" s="393"/>
      <c r="CU16" s="393"/>
      <c r="CV16" s="393"/>
      <c r="CW16" s="393"/>
      <c r="CX16" s="393"/>
      <c r="CY16" s="393"/>
      <c r="CZ16" s="393"/>
      <c r="DA16" s="7"/>
      <c r="DB16" s="7"/>
      <c r="DC16" s="7"/>
      <c r="DD16" s="7"/>
      <c r="DE16" s="7"/>
      <c r="DF16" s="7"/>
      <c r="DG16" s="7"/>
      <c r="DH16" s="7"/>
      <c r="DI16" s="7"/>
      <c r="DJ16" s="7"/>
      <c r="DK16" s="7"/>
      <c r="DL16" s="7"/>
      <c r="DM16" s="7"/>
      <c r="DN16" s="7"/>
      <c r="DO16" s="7"/>
      <c r="DP16" s="7"/>
      <c r="DQ16" s="7"/>
      <c r="DR16" s="7"/>
      <c r="DS16" s="7"/>
      <c r="DT16" s="7"/>
      <c r="DU16" s="7"/>
      <c r="DV16" s="7"/>
      <c r="DW16" s="7"/>
      <c r="DX16" s="7"/>
    </row>
    <row r="17" spans="1:128" s="8" customFormat="1" ht="26.25" customHeight="1" x14ac:dyDescent="0.25">
      <c r="A17" s="337" t="s">
        <v>168</v>
      </c>
      <c r="B17" s="338"/>
      <c r="C17" s="338"/>
      <c r="D17" s="338"/>
      <c r="E17" s="338"/>
      <c r="F17" s="339"/>
      <c r="G17" s="343"/>
      <c r="H17" s="345" t="s">
        <v>169</v>
      </c>
      <c r="I17" s="345"/>
      <c r="J17" s="345"/>
      <c r="K17" s="345"/>
      <c r="L17" s="345"/>
      <c r="M17" s="345"/>
      <c r="N17" s="345"/>
      <c r="O17" s="345"/>
      <c r="P17" s="345"/>
      <c r="Q17" s="345"/>
      <c r="R17" s="345"/>
      <c r="S17" s="345"/>
      <c r="T17" s="345"/>
      <c r="U17" s="345"/>
      <c r="V17" s="345"/>
      <c r="W17" s="345"/>
      <c r="X17" s="345"/>
      <c r="Y17" s="345"/>
      <c r="Z17" s="345"/>
      <c r="AA17" s="345"/>
      <c r="AB17" s="345"/>
      <c r="AC17" s="345"/>
      <c r="AD17" s="345"/>
      <c r="AE17" s="345"/>
      <c r="AF17" s="345"/>
      <c r="AG17" s="345"/>
      <c r="AH17" s="345"/>
      <c r="AI17" s="345"/>
      <c r="AJ17" s="345"/>
      <c r="AK17" s="345"/>
      <c r="AL17" s="345"/>
      <c r="AM17" s="345"/>
      <c r="AN17" s="345"/>
      <c r="AO17" s="345"/>
      <c r="AP17" s="345"/>
      <c r="AQ17" s="345"/>
      <c r="AR17" s="345"/>
      <c r="AS17" s="345"/>
      <c r="AT17" s="345"/>
      <c r="AU17" s="345"/>
      <c r="AV17" s="345"/>
      <c r="AW17" s="345"/>
      <c r="AX17" s="345"/>
      <c r="AY17" s="345"/>
      <c r="AZ17" s="345"/>
      <c r="BA17" s="345"/>
      <c r="BB17" s="345"/>
      <c r="BC17" s="345"/>
      <c r="BD17" s="346"/>
      <c r="BE17" s="381">
        <v>6</v>
      </c>
      <c r="BF17" s="382"/>
      <c r="BG17" s="382"/>
      <c r="BH17" s="382"/>
      <c r="BI17" s="382"/>
      <c r="BJ17" s="382"/>
      <c r="BK17" s="382"/>
      <c r="BL17" s="382"/>
      <c r="BM17" s="382"/>
      <c r="BN17" s="382"/>
      <c r="BO17" s="382"/>
      <c r="BP17" s="382"/>
      <c r="BQ17" s="382"/>
      <c r="BR17" s="382"/>
      <c r="BS17" s="382"/>
      <c r="BT17" s="382"/>
      <c r="BU17" s="382"/>
      <c r="BV17" s="382"/>
      <c r="BW17" s="382"/>
      <c r="BX17" s="382"/>
      <c r="BY17" s="382"/>
      <c r="BZ17" s="382"/>
      <c r="CA17" s="382"/>
      <c r="CB17" s="383"/>
      <c r="CC17" s="384" t="s">
        <v>171</v>
      </c>
      <c r="CD17" s="385"/>
      <c r="CE17" s="385"/>
      <c r="CF17" s="385"/>
      <c r="CG17" s="385"/>
      <c r="CH17" s="385"/>
      <c r="CI17" s="385"/>
      <c r="CJ17" s="385"/>
      <c r="CK17" s="385"/>
      <c r="CL17" s="385"/>
      <c r="CM17" s="385"/>
      <c r="CN17" s="385"/>
      <c r="CO17" s="385"/>
      <c r="CP17" s="385"/>
      <c r="CQ17" s="385"/>
      <c r="CR17" s="385"/>
      <c r="CS17" s="385"/>
      <c r="CT17" s="385"/>
      <c r="CU17" s="385"/>
      <c r="CV17" s="385"/>
      <c r="CW17" s="385"/>
      <c r="CX17" s="385"/>
      <c r="CY17" s="385"/>
      <c r="CZ17" s="386"/>
      <c r="DA17" s="331" t="s">
        <v>170</v>
      </c>
      <c r="DB17" s="331"/>
      <c r="DC17" s="331"/>
      <c r="DD17" s="331"/>
      <c r="DE17" s="331"/>
      <c r="DF17" s="331"/>
      <c r="DG17" s="331"/>
      <c r="DH17" s="331"/>
      <c r="DI17" s="331"/>
      <c r="DJ17" s="331"/>
      <c r="DK17" s="331"/>
      <c r="DL17" s="331"/>
      <c r="DM17" s="331"/>
      <c r="DN17" s="331"/>
      <c r="DO17" s="331"/>
      <c r="DP17" s="331"/>
      <c r="DQ17" s="331"/>
      <c r="DR17" s="331"/>
      <c r="DS17" s="331"/>
      <c r="DT17" s="331"/>
      <c r="DU17" s="331"/>
      <c r="DV17" s="331"/>
      <c r="DW17" s="331"/>
      <c r="DX17" s="331"/>
    </row>
    <row r="18" spans="1:128" s="8" customFormat="1" ht="18" customHeight="1" x14ac:dyDescent="0.25">
      <c r="A18" s="340"/>
      <c r="B18" s="341"/>
      <c r="C18" s="341"/>
      <c r="D18" s="341"/>
      <c r="E18" s="341"/>
      <c r="F18" s="342"/>
      <c r="G18" s="344"/>
      <c r="H18" s="347"/>
      <c r="I18" s="347"/>
      <c r="J18" s="347"/>
      <c r="K18" s="347"/>
      <c r="L18" s="347"/>
      <c r="M18" s="347"/>
      <c r="N18" s="347"/>
      <c r="O18" s="347"/>
      <c r="P18" s="347"/>
      <c r="Q18" s="347"/>
      <c r="R18" s="347"/>
      <c r="S18" s="347"/>
      <c r="T18" s="347"/>
      <c r="U18" s="347"/>
      <c r="V18" s="347"/>
      <c r="W18" s="347"/>
      <c r="X18" s="347"/>
      <c r="Y18" s="347"/>
      <c r="Z18" s="347"/>
      <c r="AA18" s="347"/>
      <c r="AB18" s="347"/>
      <c r="AC18" s="347"/>
      <c r="AD18" s="347"/>
      <c r="AE18" s="347"/>
      <c r="AF18" s="347"/>
      <c r="AG18" s="347"/>
      <c r="AH18" s="347"/>
      <c r="AI18" s="347"/>
      <c r="AJ18" s="347"/>
      <c r="AK18" s="347"/>
      <c r="AL18" s="347"/>
      <c r="AM18" s="347"/>
      <c r="AN18" s="347"/>
      <c r="AO18" s="347"/>
      <c r="AP18" s="347"/>
      <c r="AQ18" s="347"/>
      <c r="AR18" s="347"/>
      <c r="AS18" s="347"/>
      <c r="AT18" s="347"/>
      <c r="AU18" s="347"/>
      <c r="AV18" s="347"/>
      <c r="AW18" s="347"/>
      <c r="AX18" s="347"/>
      <c r="AY18" s="347"/>
      <c r="AZ18" s="347"/>
      <c r="BA18" s="347"/>
      <c r="BB18" s="347"/>
      <c r="BC18" s="347"/>
      <c r="BD18" s="348"/>
      <c r="BE18" s="390"/>
      <c r="BF18" s="390"/>
      <c r="BG18" s="390"/>
      <c r="BH18" s="390"/>
      <c r="BI18" s="390"/>
      <c r="BJ18" s="390"/>
      <c r="BK18" s="390"/>
      <c r="BL18" s="390"/>
      <c r="BM18" s="390"/>
      <c r="BN18" s="390"/>
      <c r="BO18" s="390"/>
      <c r="BP18" s="390"/>
      <c r="BQ18" s="390"/>
      <c r="BR18" s="390"/>
      <c r="BS18" s="390"/>
      <c r="BT18" s="390"/>
      <c r="BU18" s="390"/>
      <c r="BV18" s="390"/>
      <c r="BW18" s="390"/>
      <c r="BX18" s="390"/>
      <c r="BY18" s="390"/>
      <c r="BZ18" s="390"/>
      <c r="CA18" s="390"/>
      <c r="CB18" s="390"/>
      <c r="CC18" s="387"/>
      <c r="CD18" s="388"/>
      <c r="CE18" s="388"/>
      <c r="CF18" s="388"/>
      <c r="CG18" s="388"/>
      <c r="CH18" s="388"/>
      <c r="CI18" s="388"/>
      <c r="CJ18" s="388"/>
      <c r="CK18" s="388"/>
      <c r="CL18" s="388"/>
      <c r="CM18" s="388"/>
      <c r="CN18" s="388"/>
      <c r="CO18" s="388"/>
      <c r="CP18" s="388"/>
      <c r="CQ18" s="388"/>
      <c r="CR18" s="388"/>
      <c r="CS18" s="388"/>
      <c r="CT18" s="388"/>
      <c r="CU18" s="388"/>
      <c r="CV18" s="388"/>
      <c r="CW18" s="388"/>
      <c r="CX18" s="388"/>
      <c r="CY18" s="388"/>
      <c r="CZ18" s="389"/>
      <c r="DA18" s="331"/>
      <c r="DB18" s="331"/>
      <c r="DC18" s="331"/>
      <c r="DD18" s="331"/>
      <c r="DE18" s="331"/>
      <c r="DF18" s="331"/>
      <c r="DG18" s="331"/>
      <c r="DH18" s="331"/>
      <c r="DI18" s="331"/>
      <c r="DJ18" s="331"/>
      <c r="DK18" s="331"/>
      <c r="DL18" s="331"/>
      <c r="DM18" s="331"/>
      <c r="DN18" s="331"/>
      <c r="DO18" s="331"/>
      <c r="DP18" s="331"/>
      <c r="DQ18" s="331"/>
      <c r="DR18" s="331"/>
      <c r="DS18" s="331"/>
      <c r="DT18" s="331"/>
      <c r="DU18" s="331"/>
      <c r="DV18" s="331"/>
      <c r="DW18" s="331"/>
      <c r="DX18" s="331"/>
    </row>
    <row r="19" spans="1:128" s="8" customFormat="1" ht="26.25" customHeight="1" x14ac:dyDescent="0.25">
      <c r="A19" s="337" t="s">
        <v>172</v>
      </c>
      <c r="B19" s="338"/>
      <c r="C19" s="338"/>
      <c r="D19" s="338"/>
      <c r="E19" s="338"/>
      <c r="F19" s="339"/>
      <c r="G19" s="343"/>
      <c r="H19" s="345" t="s">
        <v>173</v>
      </c>
      <c r="I19" s="345"/>
      <c r="J19" s="345"/>
      <c r="K19" s="345"/>
      <c r="L19" s="345"/>
      <c r="M19" s="345"/>
      <c r="N19" s="345"/>
      <c r="O19" s="345"/>
      <c r="P19" s="345"/>
      <c r="Q19" s="345"/>
      <c r="R19" s="345"/>
      <c r="S19" s="345"/>
      <c r="T19" s="345"/>
      <c r="U19" s="345"/>
      <c r="V19" s="345"/>
      <c r="W19" s="345"/>
      <c r="X19" s="345"/>
      <c r="Y19" s="345"/>
      <c r="Z19" s="345"/>
      <c r="AA19" s="345"/>
      <c r="AB19" s="345"/>
      <c r="AC19" s="345"/>
      <c r="AD19" s="345"/>
      <c r="AE19" s="345"/>
      <c r="AF19" s="345"/>
      <c r="AG19" s="345"/>
      <c r="AH19" s="345"/>
      <c r="AI19" s="345"/>
      <c r="AJ19" s="345"/>
      <c r="AK19" s="345"/>
      <c r="AL19" s="345"/>
      <c r="AM19" s="345"/>
      <c r="AN19" s="345"/>
      <c r="AO19" s="345"/>
      <c r="AP19" s="345"/>
      <c r="AQ19" s="345"/>
      <c r="AR19" s="345"/>
      <c r="AS19" s="345"/>
      <c r="AT19" s="345"/>
      <c r="AU19" s="345"/>
      <c r="AV19" s="345"/>
      <c r="AW19" s="345"/>
      <c r="AX19" s="345"/>
      <c r="AY19" s="345"/>
      <c r="AZ19" s="345"/>
      <c r="BA19" s="345"/>
      <c r="BB19" s="345"/>
      <c r="BC19" s="345"/>
      <c r="BD19" s="346"/>
      <c r="BE19" s="381">
        <v>3</v>
      </c>
      <c r="BF19" s="382"/>
      <c r="BG19" s="382"/>
      <c r="BH19" s="382"/>
      <c r="BI19" s="382"/>
      <c r="BJ19" s="382"/>
      <c r="BK19" s="382"/>
      <c r="BL19" s="382"/>
      <c r="BM19" s="382"/>
      <c r="BN19" s="382"/>
      <c r="BO19" s="382"/>
      <c r="BP19" s="382"/>
      <c r="BQ19" s="382"/>
      <c r="BR19" s="382"/>
      <c r="BS19" s="382"/>
      <c r="BT19" s="382"/>
      <c r="BU19" s="382"/>
      <c r="BV19" s="382"/>
      <c r="BW19" s="382"/>
      <c r="BX19" s="382"/>
      <c r="BY19" s="382"/>
      <c r="BZ19" s="382"/>
      <c r="CA19" s="382"/>
      <c r="CB19" s="383"/>
      <c r="CC19" s="384" t="s">
        <v>171</v>
      </c>
      <c r="CD19" s="385"/>
      <c r="CE19" s="385"/>
      <c r="CF19" s="385"/>
      <c r="CG19" s="385"/>
      <c r="CH19" s="385"/>
      <c r="CI19" s="385"/>
      <c r="CJ19" s="385"/>
      <c r="CK19" s="385"/>
      <c r="CL19" s="385"/>
      <c r="CM19" s="385"/>
      <c r="CN19" s="385"/>
      <c r="CO19" s="385"/>
      <c r="CP19" s="385"/>
      <c r="CQ19" s="385"/>
      <c r="CR19" s="385"/>
      <c r="CS19" s="385"/>
      <c r="CT19" s="385"/>
      <c r="CU19" s="385"/>
      <c r="CV19" s="385"/>
      <c r="CW19" s="385"/>
      <c r="CX19" s="385"/>
      <c r="CY19" s="385"/>
      <c r="CZ19" s="386"/>
      <c r="DA19" s="331" t="s">
        <v>174</v>
      </c>
      <c r="DB19" s="331"/>
      <c r="DC19" s="331"/>
      <c r="DD19" s="331"/>
      <c r="DE19" s="331"/>
      <c r="DF19" s="331"/>
      <c r="DG19" s="331"/>
      <c r="DH19" s="331"/>
      <c r="DI19" s="331"/>
      <c r="DJ19" s="331"/>
      <c r="DK19" s="331"/>
      <c r="DL19" s="331"/>
      <c r="DM19" s="331"/>
      <c r="DN19" s="331"/>
      <c r="DO19" s="331"/>
      <c r="DP19" s="331"/>
      <c r="DQ19" s="331"/>
      <c r="DR19" s="331"/>
      <c r="DS19" s="331"/>
      <c r="DT19" s="331"/>
      <c r="DU19" s="331"/>
      <c r="DV19" s="331"/>
      <c r="DW19" s="331"/>
      <c r="DX19" s="331"/>
    </row>
    <row r="20" spans="1:128" s="8" customFormat="1" ht="18" customHeight="1" x14ac:dyDescent="0.25">
      <c r="A20" s="340"/>
      <c r="B20" s="341"/>
      <c r="C20" s="341"/>
      <c r="D20" s="341"/>
      <c r="E20" s="341"/>
      <c r="F20" s="342"/>
      <c r="G20" s="344"/>
      <c r="H20" s="347"/>
      <c r="I20" s="347"/>
      <c r="J20" s="347"/>
      <c r="K20" s="347"/>
      <c r="L20" s="347"/>
      <c r="M20" s="347"/>
      <c r="N20" s="347"/>
      <c r="O20" s="347"/>
      <c r="P20" s="347"/>
      <c r="Q20" s="347"/>
      <c r="R20" s="347"/>
      <c r="S20" s="347"/>
      <c r="T20" s="347"/>
      <c r="U20" s="347"/>
      <c r="V20" s="347"/>
      <c r="W20" s="347"/>
      <c r="X20" s="347"/>
      <c r="Y20" s="347"/>
      <c r="Z20" s="347"/>
      <c r="AA20" s="347"/>
      <c r="AB20" s="347"/>
      <c r="AC20" s="347"/>
      <c r="AD20" s="347"/>
      <c r="AE20" s="347"/>
      <c r="AF20" s="347"/>
      <c r="AG20" s="347"/>
      <c r="AH20" s="347"/>
      <c r="AI20" s="347"/>
      <c r="AJ20" s="347"/>
      <c r="AK20" s="347"/>
      <c r="AL20" s="347"/>
      <c r="AM20" s="347"/>
      <c r="AN20" s="347"/>
      <c r="AO20" s="347"/>
      <c r="AP20" s="347"/>
      <c r="AQ20" s="347"/>
      <c r="AR20" s="347"/>
      <c r="AS20" s="347"/>
      <c r="AT20" s="347"/>
      <c r="AU20" s="347"/>
      <c r="AV20" s="347"/>
      <c r="AW20" s="347"/>
      <c r="AX20" s="347"/>
      <c r="AY20" s="347"/>
      <c r="AZ20" s="347"/>
      <c r="BA20" s="347"/>
      <c r="BB20" s="347"/>
      <c r="BC20" s="347"/>
      <c r="BD20" s="348"/>
      <c r="BE20" s="390"/>
      <c r="BF20" s="390"/>
      <c r="BG20" s="390"/>
      <c r="BH20" s="390"/>
      <c r="BI20" s="390"/>
      <c r="BJ20" s="390"/>
      <c r="BK20" s="390"/>
      <c r="BL20" s="390"/>
      <c r="BM20" s="390"/>
      <c r="BN20" s="390"/>
      <c r="BO20" s="390"/>
      <c r="BP20" s="390"/>
      <c r="BQ20" s="390"/>
      <c r="BR20" s="390"/>
      <c r="BS20" s="390"/>
      <c r="BT20" s="390"/>
      <c r="BU20" s="390"/>
      <c r="BV20" s="390"/>
      <c r="BW20" s="390"/>
      <c r="BX20" s="390"/>
      <c r="BY20" s="390"/>
      <c r="BZ20" s="390"/>
      <c r="CA20" s="390"/>
      <c r="CB20" s="390"/>
      <c r="CC20" s="387"/>
      <c r="CD20" s="388"/>
      <c r="CE20" s="388"/>
      <c r="CF20" s="388"/>
      <c r="CG20" s="388"/>
      <c r="CH20" s="388"/>
      <c r="CI20" s="388"/>
      <c r="CJ20" s="388"/>
      <c r="CK20" s="388"/>
      <c r="CL20" s="388"/>
      <c r="CM20" s="388"/>
      <c r="CN20" s="388"/>
      <c r="CO20" s="388"/>
      <c r="CP20" s="388"/>
      <c r="CQ20" s="388"/>
      <c r="CR20" s="388"/>
      <c r="CS20" s="388"/>
      <c r="CT20" s="388"/>
      <c r="CU20" s="388"/>
      <c r="CV20" s="388"/>
      <c r="CW20" s="388"/>
      <c r="CX20" s="388"/>
      <c r="CY20" s="388"/>
      <c r="CZ20" s="389"/>
    </row>
    <row r="21" spans="1:128" ht="3" customHeight="1" x14ac:dyDescent="0.25">
      <c r="A21" s="62"/>
      <c r="B21" s="62"/>
      <c r="C21" s="62"/>
      <c r="D21" s="62"/>
      <c r="E21" s="62"/>
      <c r="F21" s="62"/>
      <c r="G21" s="62"/>
      <c r="H21" s="62"/>
      <c r="I21" s="62"/>
      <c r="J21" s="62"/>
      <c r="K21" s="62"/>
      <c r="L21" s="62"/>
      <c r="M21" s="62"/>
      <c r="N21" s="62"/>
      <c r="O21" s="62"/>
      <c r="P21" s="62"/>
      <c r="Q21" s="62"/>
      <c r="R21" s="62"/>
      <c r="S21" s="62"/>
      <c r="T21" s="62"/>
      <c r="U21" s="62"/>
      <c r="V21" s="62"/>
      <c r="W21" s="62"/>
      <c r="X21" s="62"/>
      <c r="Y21" s="62"/>
      <c r="Z21" s="62"/>
      <c r="AA21" s="62"/>
      <c r="AB21" s="62"/>
      <c r="AC21" s="62"/>
      <c r="AD21" s="62"/>
      <c r="AE21" s="62"/>
      <c r="AF21" s="62"/>
      <c r="AG21" s="62"/>
      <c r="AH21" s="62"/>
      <c r="AI21" s="62"/>
      <c r="AJ21" s="62"/>
      <c r="AK21" s="62"/>
      <c r="AL21" s="62"/>
      <c r="AM21" s="62"/>
      <c r="AN21" s="62"/>
      <c r="AO21" s="62"/>
      <c r="AP21" s="62"/>
      <c r="AQ21" s="62"/>
      <c r="AR21" s="62"/>
      <c r="AS21" s="62"/>
      <c r="AT21" s="62"/>
      <c r="AU21" s="62"/>
      <c r="AV21" s="62"/>
      <c r="AW21" s="62"/>
      <c r="AX21" s="62"/>
      <c r="AY21" s="62"/>
      <c r="AZ21" s="62"/>
      <c r="DA21" s="331"/>
      <c r="DB21" s="331"/>
      <c r="DC21" s="331"/>
      <c r="DD21" s="331"/>
      <c r="DE21" s="331"/>
      <c r="DF21" s="331"/>
      <c r="DG21" s="331"/>
      <c r="DH21" s="331"/>
      <c r="DI21" s="331"/>
      <c r="DJ21" s="331"/>
      <c r="DK21" s="331"/>
      <c r="DL21" s="331"/>
      <c r="DM21" s="331"/>
      <c r="DN21" s="331"/>
      <c r="DO21" s="331"/>
      <c r="DP21" s="331"/>
      <c r="DQ21" s="331"/>
      <c r="DR21" s="331"/>
      <c r="DS21" s="331"/>
      <c r="DT21" s="331"/>
      <c r="DU21" s="331"/>
      <c r="DV21" s="331"/>
      <c r="DW21" s="331"/>
      <c r="DX21" s="331"/>
    </row>
    <row r="22" spans="1:128" s="3" customFormat="1" ht="38.25" customHeight="1" x14ac:dyDescent="0.2">
      <c r="A22" s="368" t="s">
        <v>175</v>
      </c>
      <c r="B22" s="369"/>
      <c r="C22" s="369"/>
      <c r="D22" s="369"/>
      <c r="E22" s="369"/>
      <c r="F22" s="369"/>
      <c r="G22" s="369"/>
      <c r="H22" s="369"/>
      <c r="I22" s="369"/>
      <c r="J22" s="369"/>
      <c r="K22" s="369"/>
      <c r="L22" s="369"/>
      <c r="M22" s="369"/>
      <c r="N22" s="369"/>
      <c r="O22" s="369"/>
      <c r="P22" s="369"/>
      <c r="Q22" s="369"/>
      <c r="R22" s="369"/>
      <c r="S22" s="369"/>
      <c r="T22" s="369"/>
      <c r="U22" s="369"/>
      <c r="V22" s="369"/>
      <c r="W22" s="369"/>
      <c r="X22" s="369"/>
      <c r="Y22" s="369"/>
      <c r="Z22" s="369"/>
      <c r="AA22" s="369"/>
      <c r="AB22" s="369"/>
      <c r="AC22" s="369"/>
      <c r="AD22" s="369"/>
      <c r="AE22" s="369"/>
      <c r="AF22" s="369"/>
      <c r="AG22" s="369"/>
      <c r="AH22" s="369"/>
      <c r="AI22" s="369"/>
      <c r="AJ22" s="369"/>
      <c r="AK22" s="369"/>
      <c r="AL22" s="369"/>
      <c r="AM22" s="369"/>
      <c r="AN22" s="369"/>
      <c r="AO22" s="369"/>
      <c r="AP22" s="369"/>
      <c r="AQ22" s="369"/>
      <c r="AR22" s="369"/>
      <c r="AS22" s="369"/>
      <c r="AT22" s="369"/>
      <c r="AU22" s="369"/>
      <c r="AV22" s="369"/>
      <c r="AW22" s="369"/>
      <c r="AX22" s="369"/>
      <c r="AY22" s="369"/>
      <c r="AZ22" s="369"/>
      <c r="BA22" s="369"/>
      <c r="BB22" s="369"/>
      <c r="BC22" s="369"/>
      <c r="BD22" s="369"/>
      <c r="BE22" s="369"/>
      <c r="BF22" s="369"/>
      <c r="BG22" s="369"/>
      <c r="BH22" s="369"/>
      <c r="BI22" s="369"/>
      <c r="BJ22" s="369"/>
      <c r="BK22" s="369"/>
      <c r="BL22" s="369"/>
      <c r="BM22" s="369"/>
      <c r="BN22" s="369"/>
      <c r="BO22" s="369"/>
      <c r="BP22" s="369"/>
      <c r="BQ22" s="369"/>
      <c r="BR22" s="369"/>
      <c r="BS22" s="369"/>
      <c r="BT22" s="369"/>
      <c r="BU22" s="369"/>
      <c r="BV22" s="369"/>
      <c r="BW22" s="369"/>
      <c r="BX22" s="369"/>
      <c r="BY22" s="369"/>
      <c r="BZ22" s="369"/>
      <c r="CA22" s="369"/>
      <c r="CB22" s="369"/>
      <c r="CC22" s="369"/>
      <c r="CD22" s="369"/>
      <c r="CE22" s="369"/>
      <c r="CF22" s="369"/>
      <c r="CG22" s="369"/>
      <c r="CH22" s="369"/>
      <c r="CI22" s="369"/>
      <c r="CJ22" s="369"/>
      <c r="CK22" s="369"/>
      <c r="CL22" s="369"/>
      <c r="CM22" s="369"/>
      <c r="CN22" s="369"/>
      <c r="CO22" s="369"/>
      <c r="CP22" s="369"/>
      <c r="CQ22" s="369"/>
      <c r="CR22" s="369"/>
      <c r="CS22" s="369"/>
      <c r="CT22" s="369"/>
      <c r="CU22" s="369"/>
      <c r="CV22" s="369"/>
      <c r="CW22" s="369"/>
      <c r="CX22" s="369"/>
      <c r="CY22" s="369"/>
      <c r="CZ22" s="369"/>
      <c r="DA22" s="7"/>
      <c r="DB22" s="7"/>
      <c r="DC22" s="7"/>
      <c r="DD22" s="7"/>
      <c r="DE22" s="7"/>
      <c r="DF22" s="7"/>
      <c r="DG22" s="7"/>
      <c r="DH22" s="7"/>
      <c r="DI22" s="7"/>
      <c r="DJ22" s="7"/>
      <c r="DK22" s="7"/>
      <c r="DL22" s="7"/>
      <c r="DM22" s="7"/>
      <c r="DN22" s="7"/>
      <c r="DO22" s="7"/>
      <c r="DP22" s="7"/>
      <c r="DQ22" s="7"/>
      <c r="DR22" s="7"/>
      <c r="DS22" s="7"/>
      <c r="DT22" s="7"/>
      <c r="DU22" s="7"/>
      <c r="DV22" s="7"/>
      <c r="DW22" s="7"/>
      <c r="DX22" s="7"/>
    </row>
    <row r="23" spans="1:128" s="3" customFormat="1" ht="36" customHeight="1" x14ac:dyDescent="0.2">
      <c r="A23" s="368" t="s">
        <v>176</v>
      </c>
      <c r="B23" s="369"/>
      <c r="C23" s="369"/>
      <c r="D23" s="369"/>
      <c r="E23" s="369"/>
      <c r="F23" s="369"/>
      <c r="G23" s="369"/>
      <c r="H23" s="369"/>
      <c r="I23" s="369"/>
      <c r="J23" s="369"/>
      <c r="K23" s="369"/>
      <c r="L23" s="369"/>
      <c r="M23" s="369"/>
      <c r="N23" s="369"/>
      <c r="O23" s="369"/>
      <c r="P23" s="369"/>
      <c r="Q23" s="369"/>
      <c r="R23" s="369"/>
      <c r="S23" s="369"/>
      <c r="T23" s="369"/>
      <c r="U23" s="369"/>
      <c r="V23" s="369"/>
      <c r="W23" s="369"/>
      <c r="X23" s="369"/>
      <c r="Y23" s="369"/>
      <c r="Z23" s="369"/>
      <c r="AA23" s="369"/>
      <c r="AB23" s="369"/>
      <c r="AC23" s="369"/>
      <c r="AD23" s="369"/>
      <c r="AE23" s="369"/>
      <c r="AF23" s="369"/>
      <c r="AG23" s="369"/>
      <c r="AH23" s="369"/>
      <c r="AI23" s="369"/>
      <c r="AJ23" s="369"/>
      <c r="AK23" s="369"/>
      <c r="AL23" s="369"/>
      <c r="AM23" s="369"/>
      <c r="AN23" s="369"/>
      <c r="AO23" s="369"/>
      <c r="AP23" s="369"/>
      <c r="AQ23" s="369"/>
      <c r="AR23" s="369"/>
      <c r="AS23" s="369"/>
      <c r="AT23" s="369"/>
      <c r="AU23" s="369"/>
      <c r="AV23" s="369"/>
      <c r="AW23" s="369"/>
      <c r="AX23" s="369"/>
      <c r="AY23" s="369"/>
      <c r="AZ23" s="369"/>
      <c r="BA23" s="369"/>
      <c r="BB23" s="369"/>
      <c r="BC23" s="369"/>
      <c r="BD23" s="369"/>
      <c r="BE23" s="369"/>
      <c r="BF23" s="369"/>
      <c r="BG23" s="369"/>
      <c r="BH23" s="369"/>
      <c r="BI23" s="369"/>
      <c r="BJ23" s="369"/>
      <c r="BK23" s="369"/>
      <c r="BL23" s="369"/>
      <c r="BM23" s="369"/>
      <c r="BN23" s="369"/>
      <c r="BO23" s="369"/>
      <c r="BP23" s="369"/>
      <c r="BQ23" s="369"/>
      <c r="BR23" s="369"/>
      <c r="BS23" s="369"/>
      <c r="BT23" s="369"/>
      <c r="BU23" s="369"/>
      <c r="BV23" s="369"/>
      <c r="BW23" s="369"/>
      <c r="BX23" s="369"/>
      <c r="BY23" s="369"/>
      <c r="BZ23" s="369"/>
      <c r="CA23" s="369"/>
      <c r="CB23" s="369"/>
      <c r="CC23" s="369"/>
      <c r="CD23" s="369"/>
      <c r="CE23" s="369"/>
      <c r="CF23" s="369"/>
      <c r="CG23" s="369"/>
      <c r="CH23" s="369"/>
      <c r="CI23" s="369"/>
      <c r="CJ23" s="369"/>
      <c r="CK23" s="369"/>
      <c r="CL23" s="369"/>
      <c r="CM23" s="369"/>
      <c r="CN23" s="369"/>
      <c r="CO23" s="369"/>
      <c r="CP23" s="369"/>
      <c r="CQ23" s="369"/>
      <c r="CR23" s="369"/>
      <c r="CS23" s="369"/>
      <c r="CT23" s="369"/>
      <c r="CU23" s="369"/>
      <c r="CV23" s="369"/>
      <c r="CW23" s="369"/>
      <c r="CX23" s="369"/>
      <c r="CY23" s="369"/>
      <c r="CZ23" s="369"/>
    </row>
    <row r="24" spans="1:128" s="3" customFormat="1" ht="24" customHeight="1" x14ac:dyDescent="0.2">
      <c r="A24" s="368" t="s">
        <v>177</v>
      </c>
      <c r="B24" s="369"/>
      <c r="C24" s="369"/>
      <c r="D24" s="369"/>
      <c r="E24" s="369"/>
      <c r="F24" s="369"/>
      <c r="G24" s="369"/>
      <c r="H24" s="369"/>
      <c r="I24" s="369"/>
      <c r="J24" s="369"/>
      <c r="K24" s="369"/>
      <c r="L24" s="369"/>
      <c r="M24" s="369"/>
      <c r="N24" s="369"/>
      <c r="O24" s="369"/>
      <c r="P24" s="369"/>
      <c r="Q24" s="369"/>
      <c r="R24" s="369"/>
      <c r="S24" s="369"/>
      <c r="T24" s="369"/>
      <c r="U24" s="369"/>
      <c r="V24" s="369"/>
      <c r="W24" s="369"/>
      <c r="X24" s="369"/>
      <c r="Y24" s="369"/>
      <c r="Z24" s="369"/>
      <c r="AA24" s="369"/>
      <c r="AB24" s="369"/>
      <c r="AC24" s="369"/>
      <c r="AD24" s="369"/>
      <c r="AE24" s="369"/>
      <c r="AF24" s="369"/>
      <c r="AG24" s="369"/>
      <c r="AH24" s="369"/>
      <c r="AI24" s="369"/>
      <c r="AJ24" s="369"/>
      <c r="AK24" s="369"/>
      <c r="AL24" s="369"/>
      <c r="AM24" s="369"/>
      <c r="AN24" s="369"/>
      <c r="AO24" s="369"/>
      <c r="AP24" s="369"/>
      <c r="AQ24" s="369"/>
      <c r="AR24" s="369"/>
      <c r="AS24" s="369"/>
      <c r="AT24" s="369"/>
      <c r="AU24" s="369"/>
      <c r="AV24" s="369"/>
      <c r="AW24" s="369"/>
      <c r="AX24" s="369"/>
      <c r="AY24" s="369"/>
      <c r="AZ24" s="369"/>
      <c r="BA24" s="369"/>
      <c r="BB24" s="369"/>
      <c r="BC24" s="369"/>
      <c r="BD24" s="369"/>
      <c r="BE24" s="369"/>
      <c r="BF24" s="369"/>
      <c r="BG24" s="369"/>
      <c r="BH24" s="369"/>
      <c r="BI24" s="369"/>
      <c r="BJ24" s="369"/>
      <c r="BK24" s="369"/>
      <c r="BL24" s="369"/>
      <c r="BM24" s="369"/>
      <c r="BN24" s="369"/>
      <c r="BO24" s="369"/>
      <c r="BP24" s="369"/>
      <c r="BQ24" s="369"/>
      <c r="BR24" s="369"/>
      <c r="BS24" s="369"/>
      <c r="BT24" s="369"/>
      <c r="BU24" s="369"/>
      <c r="BV24" s="369"/>
      <c r="BW24" s="369"/>
      <c r="BX24" s="369"/>
      <c r="BY24" s="369"/>
      <c r="BZ24" s="369"/>
      <c r="CA24" s="369"/>
      <c r="CB24" s="369"/>
      <c r="CC24" s="369"/>
      <c r="CD24" s="369"/>
      <c r="CE24" s="369"/>
      <c r="CF24" s="369"/>
      <c r="CG24" s="369"/>
      <c r="CH24" s="369"/>
      <c r="CI24" s="369"/>
      <c r="CJ24" s="369"/>
      <c r="CK24" s="369"/>
      <c r="CL24" s="369"/>
      <c r="CM24" s="369"/>
      <c r="CN24" s="369"/>
      <c r="CO24" s="369"/>
      <c r="CP24" s="369"/>
      <c r="CQ24" s="369"/>
      <c r="CR24" s="369"/>
      <c r="CS24" s="369"/>
      <c r="CT24" s="369"/>
      <c r="CU24" s="369"/>
      <c r="CV24" s="369"/>
      <c r="CW24" s="369"/>
      <c r="CX24" s="369"/>
      <c r="CY24" s="369"/>
      <c r="CZ24" s="369"/>
    </row>
    <row r="25" spans="1:128" s="3" customFormat="1" ht="36" customHeight="1" x14ac:dyDescent="0.2">
      <c r="A25" s="368" t="s">
        <v>178</v>
      </c>
      <c r="B25" s="369"/>
      <c r="C25" s="369"/>
      <c r="D25" s="369"/>
      <c r="E25" s="369"/>
      <c r="F25" s="369"/>
      <c r="G25" s="369"/>
      <c r="H25" s="369"/>
      <c r="I25" s="369"/>
      <c r="J25" s="369"/>
      <c r="K25" s="369"/>
      <c r="L25" s="369"/>
      <c r="M25" s="369"/>
      <c r="N25" s="369"/>
      <c r="O25" s="369"/>
      <c r="P25" s="369"/>
      <c r="Q25" s="369"/>
      <c r="R25" s="369"/>
      <c r="S25" s="369"/>
      <c r="T25" s="369"/>
      <c r="U25" s="369"/>
      <c r="V25" s="369"/>
      <c r="W25" s="369"/>
      <c r="X25" s="369"/>
      <c r="Y25" s="369"/>
      <c r="Z25" s="369"/>
      <c r="AA25" s="369"/>
      <c r="AB25" s="369"/>
      <c r="AC25" s="369"/>
      <c r="AD25" s="369"/>
      <c r="AE25" s="369"/>
      <c r="AF25" s="369"/>
      <c r="AG25" s="369"/>
      <c r="AH25" s="369"/>
      <c r="AI25" s="369"/>
      <c r="AJ25" s="369"/>
      <c r="AK25" s="369"/>
      <c r="AL25" s="369"/>
      <c r="AM25" s="369"/>
      <c r="AN25" s="369"/>
      <c r="AO25" s="369"/>
      <c r="AP25" s="369"/>
      <c r="AQ25" s="369"/>
      <c r="AR25" s="369"/>
      <c r="AS25" s="369"/>
      <c r="AT25" s="369"/>
      <c r="AU25" s="369"/>
      <c r="AV25" s="369"/>
      <c r="AW25" s="369"/>
      <c r="AX25" s="369"/>
      <c r="AY25" s="369"/>
      <c r="AZ25" s="369"/>
      <c r="BA25" s="369"/>
      <c r="BB25" s="369"/>
      <c r="BC25" s="369"/>
      <c r="BD25" s="369"/>
      <c r="BE25" s="369"/>
      <c r="BF25" s="369"/>
      <c r="BG25" s="369"/>
      <c r="BH25" s="369"/>
      <c r="BI25" s="369"/>
      <c r="BJ25" s="369"/>
      <c r="BK25" s="369"/>
      <c r="BL25" s="369"/>
      <c r="BM25" s="369"/>
      <c r="BN25" s="369"/>
      <c r="BO25" s="369"/>
      <c r="BP25" s="369"/>
      <c r="BQ25" s="369"/>
      <c r="BR25" s="369"/>
      <c r="BS25" s="369"/>
      <c r="BT25" s="369"/>
      <c r="BU25" s="369"/>
      <c r="BV25" s="369"/>
      <c r="BW25" s="369"/>
      <c r="BX25" s="369"/>
      <c r="BY25" s="369"/>
      <c r="BZ25" s="369"/>
      <c r="CA25" s="369"/>
      <c r="CB25" s="369"/>
      <c r="CC25" s="369"/>
      <c r="CD25" s="369"/>
      <c r="CE25" s="369"/>
      <c r="CF25" s="369"/>
      <c r="CG25" s="369"/>
      <c r="CH25" s="369"/>
      <c r="CI25" s="369"/>
      <c r="CJ25" s="369"/>
      <c r="CK25" s="369"/>
      <c r="CL25" s="369"/>
      <c r="CM25" s="369"/>
      <c r="CN25" s="369"/>
      <c r="CO25" s="369"/>
      <c r="CP25" s="369"/>
      <c r="CQ25" s="369"/>
      <c r="CR25" s="369"/>
      <c r="CS25" s="369"/>
      <c r="CT25" s="369"/>
      <c r="CU25" s="369"/>
      <c r="CV25" s="369"/>
      <c r="CW25" s="369"/>
      <c r="CX25" s="369"/>
      <c r="CY25" s="369"/>
      <c r="CZ25" s="369"/>
    </row>
    <row r="26" spans="1:128" ht="3" customHeight="1" x14ac:dyDescent="0.25"/>
    <row r="27" spans="1:128" x14ac:dyDescent="0.25">
      <c r="L27" s="5" t="str">
        <f>Содержание!C27</f>
        <v>Генеральный директор</v>
      </c>
      <c r="AU27" s="5" t="str">
        <f>Содержание!E27</f>
        <v>Мажурин В.А.</v>
      </c>
      <c r="BX27" s="63"/>
      <c r="BY27" s="63"/>
      <c r="BZ27" s="63"/>
      <c r="CA27" s="63"/>
      <c r="CB27" s="63"/>
      <c r="CC27" s="63"/>
      <c r="CD27" s="63"/>
      <c r="CE27" s="63"/>
      <c r="CF27" s="63"/>
      <c r="CG27" s="63"/>
      <c r="CH27" s="63"/>
      <c r="CI27" s="63"/>
      <c r="CJ27" s="63"/>
      <c r="CK27" s="63"/>
      <c r="CL27" s="63"/>
      <c r="CM27" s="63"/>
      <c r="CN27" s="63"/>
      <c r="CO27" s="63"/>
      <c r="CP27" s="63"/>
      <c r="CQ27" s="63"/>
      <c r="CR27" s="63"/>
      <c r="CS27" s="63"/>
    </row>
    <row r="28" spans="1:128" x14ac:dyDescent="0.25">
      <c r="Q28" s="5" t="str">
        <f>Содержание!D28</f>
        <v>(должность)</v>
      </c>
      <c r="AZ28" s="5" t="str">
        <f>Содержание!E28</f>
        <v>(Ф.И.О.)</v>
      </c>
    </row>
  </sheetData>
  <mergeCells count="58">
    <mergeCell ref="A3:CZ3"/>
    <mergeCell ref="F5:CU5"/>
    <mergeCell ref="F6:CU6"/>
    <mergeCell ref="A8:F8"/>
    <mergeCell ref="G8:BD8"/>
    <mergeCell ref="BE8:CB8"/>
    <mergeCell ref="CC8:CZ8"/>
    <mergeCell ref="A9:F9"/>
    <mergeCell ref="H9:BD9"/>
    <mergeCell ref="BE9:CB9"/>
    <mergeCell ref="CC9:CZ9"/>
    <mergeCell ref="A10:F10"/>
    <mergeCell ref="H10:BD10"/>
    <mergeCell ref="BE10:CB10"/>
    <mergeCell ref="CC10:CZ10"/>
    <mergeCell ref="A11:F12"/>
    <mergeCell ref="G11:G12"/>
    <mergeCell ref="H11:BD12"/>
    <mergeCell ref="BE11:CB11"/>
    <mergeCell ref="CC11:CZ12"/>
    <mergeCell ref="BE12:CB12"/>
    <mergeCell ref="A13:F14"/>
    <mergeCell ref="G13:G14"/>
    <mergeCell ref="H13:BD14"/>
    <mergeCell ref="BE13:CB13"/>
    <mergeCell ref="CC13:CZ14"/>
    <mergeCell ref="BE14:CB14"/>
    <mergeCell ref="A15:F15"/>
    <mergeCell ref="H15:BD15"/>
    <mergeCell ref="BE15:CB15"/>
    <mergeCell ref="CC15:CZ15"/>
    <mergeCell ref="A16:F16"/>
    <mergeCell ref="H16:BD16"/>
    <mergeCell ref="BE16:CB16"/>
    <mergeCell ref="CC16:CZ16"/>
    <mergeCell ref="A17:F18"/>
    <mergeCell ref="G17:G18"/>
    <mergeCell ref="H17:BD18"/>
    <mergeCell ref="BE17:CB17"/>
    <mergeCell ref="CC17:CZ18"/>
    <mergeCell ref="BE18:CB18"/>
    <mergeCell ref="A22:CZ22"/>
    <mergeCell ref="A23:CZ23"/>
    <mergeCell ref="A24:CZ24"/>
    <mergeCell ref="A25:CZ25"/>
    <mergeCell ref="A19:F20"/>
    <mergeCell ref="G19:G20"/>
    <mergeCell ref="H19:BD20"/>
    <mergeCell ref="BE19:CB19"/>
    <mergeCell ref="CC19:CZ20"/>
    <mergeCell ref="BE20:CB20"/>
    <mergeCell ref="DA21:DX21"/>
    <mergeCell ref="DA18:DX18"/>
    <mergeCell ref="DA13:DX13"/>
    <mergeCell ref="DA11:DX11"/>
    <mergeCell ref="DA15:DX15"/>
    <mergeCell ref="DA17:DX17"/>
    <mergeCell ref="DA19:DX19"/>
  </mergeCells>
  <pageMargins left="0.78740157480314965" right="0.59055118110236227" top="0.59055118110236227" bottom="0.39370078740157483" header="0.19685039370078741" footer="0.19685039370078741"/>
  <pageSetup paperSize="9" scale="98" orientation="portrait" horizontalDpi="4294967295" verticalDpi="4294967295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7"/>
  <sheetViews>
    <sheetView view="pageBreakPreview" topLeftCell="A28" zoomScaleNormal="100" zoomScaleSheetLayoutView="100" workbookViewId="0">
      <selection activeCell="B8" sqref="B8"/>
    </sheetView>
  </sheetViews>
  <sheetFormatPr defaultColWidth="10" defaultRowHeight="15" x14ac:dyDescent="0.25"/>
  <cols>
    <col min="1" max="1" width="72.42578125" style="212" customWidth="1"/>
    <col min="2" max="2" width="16.42578125" style="180" customWidth="1"/>
    <col min="3" max="3" width="14" style="214" customWidth="1"/>
    <col min="4" max="4" width="11.28515625" style="215" customWidth="1"/>
    <col min="5" max="5" width="14.7109375" style="216" customWidth="1"/>
    <col min="6" max="6" width="11.42578125" style="180" customWidth="1"/>
    <col min="7" max="7" width="1" style="170" customWidth="1"/>
    <col min="8" max="8" width="8.85546875" style="175" hidden="1" customWidth="1"/>
    <col min="9" max="10" width="10" style="175" hidden="1" customWidth="1"/>
    <col min="11" max="11" width="0" style="175" hidden="1" customWidth="1"/>
    <col min="12" max="246" width="10" style="175"/>
    <col min="247" max="247" width="1" style="175" customWidth="1"/>
    <col min="248" max="252" width="0" style="175" hidden="1" customWidth="1"/>
    <col min="253" max="253" width="69.5703125" style="175" customWidth="1"/>
    <col min="254" max="257" width="8.42578125" style="175" bestFit="1" customWidth="1"/>
    <col min="258" max="258" width="12.28515625" style="175" bestFit="1" customWidth="1"/>
    <col min="259" max="259" width="7.28515625" style="175" bestFit="1" customWidth="1"/>
    <col min="260" max="260" width="7.28515625" style="175" customWidth="1"/>
    <col min="261" max="261" width="11.140625" style="175" bestFit="1" customWidth="1"/>
    <col min="262" max="262" width="6.28515625" style="175" bestFit="1" customWidth="1"/>
    <col min="263" max="263" width="1" style="175" customWidth="1"/>
    <col min="264" max="264" width="8.85546875" style="175" customWidth="1"/>
    <col min="265" max="502" width="10" style="175"/>
    <col min="503" max="503" width="1" style="175" customWidth="1"/>
    <col min="504" max="508" width="0" style="175" hidden="1" customWidth="1"/>
    <col min="509" max="509" width="69.5703125" style="175" customWidth="1"/>
    <col min="510" max="513" width="8.42578125" style="175" bestFit="1" customWidth="1"/>
    <col min="514" max="514" width="12.28515625" style="175" bestFit="1" customWidth="1"/>
    <col min="515" max="515" width="7.28515625" style="175" bestFit="1" customWidth="1"/>
    <col min="516" max="516" width="7.28515625" style="175" customWidth="1"/>
    <col min="517" max="517" width="11.140625" style="175" bestFit="1" customWidth="1"/>
    <col min="518" max="518" width="6.28515625" style="175" bestFit="1" customWidth="1"/>
    <col min="519" max="519" width="1" style="175" customWidth="1"/>
    <col min="520" max="520" width="8.85546875" style="175" customWidth="1"/>
    <col min="521" max="758" width="10" style="175"/>
    <col min="759" max="759" width="1" style="175" customWidth="1"/>
    <col min="760" max="764" width="0" style="175" hidden="1" customWidth="1"/>
    <col min="765" max="765" width="69.5703125" style="175" customWidth="1"/>
    <col min="766" max="769" width="8.42578125" style="175" bestFit="1" customWidth="1"/>
    <col min="770" max="770" width="12.28515625" style="175" bestFit="1" customWidth="1"/>
    <col min="771" max="771" width="7.28515625" style="175" bestFit="1" customWidth="1"/>
    <col min="772" max="772" width="7.28515625" style="175" customWidth="1"/>
    <col min="773" max="773" width="11.140625" style="175" bestFit="1" customWidth="1"/>
    <col min="774" max="774" width="6.28515625" style="175" bestFit="1" customWidth="1"/>
    <col min="775" max="775" width="1" style="175" customWidth="1"/>
    <col min="776" max="776" width="8.85546875" style="175" customWidth="1"/>
    <col min="777" max="1014" width="10" style="175"/>
    <col min="1015" max="1015" width="1" style="175" customWidth="1"/>
    <col min="1016" max="1020" width="0" style="175" hidden="1" customWidth="1"/>
    <col min="1021" max="1021" width="69.5703125" style="175" customWidth="1"/>
    <col min="1022" max="1025" width="8.42578125" style="175" bestFit="1" customWidth="1"/>
    <col min="1026" max="1026" width="12.28515625" style="175" bestFit="1" customWidth="1"/>
    <col min="1027" max="1027" width="7.28515625" style="175" bestFit="1" customWidth="1"/>
    <col min="1028" max="1028" width="7.28515625" style="175" customWidth="1"/>
    <col min="1029" max="1029" width="11.140625" style="175" bestFit="1" customWidth="1"/>
    <col min="1030" max="1030" width="6.28515625" style="175" bestFit="1" customWidth="1"/>
    <col min="1031" max="1031" width="1" style="175" customWidth="1"/>
    <col min="1032" max="1032" width="8.85546875" style="175" customWidth="1"/>
    <col min="1033" max="1270" width="10" style="175"/>
    <col min="1271" max="1271" width="1" style="175" customWidth="1"/>
    <col min="1272" max="1276" width="0" style="175" hidden="1" customWidth="1"/>
    <col min="1277" max="1277" width="69.5703125" style="175" customWidth="1"/>
    <col min="1278" max="1281" width="8.42578125" style="175" bestFit="1" customWidth="1"/>
    <col min="1282" max="1282" width="12.28515625" style="175" bestFit="1" customWidth="1"/>
    <col min="1283" max="1283" width="7.28515625" style="175" bestFit="1" customWidth="1"/>
    <col min="1284" max="1284" width="7.28515625" style="175" customWidth="1"/>
    <col min="1285" max="1285" width="11.140625" style="175" bestFit="1" customWidth="1"/>
    <col min="1286" max="1286" width="6.28515625" style="175" bestFit="1" customWidth="1"/>
    <col min="1287" max="1287" width="1" style="175" customWidth="1"/>
    <col min="1288" max="1288" width="8.85546875" style="175" customWidth="1"/>
    <col min="1289" max="1526" width="10" style="175"/>
    <col min="1527" max="1527" width="1" style="175" customWidth="1"/>
    <col min="1528" max="1532" width="0" style="175" hidden="1" customWidth="1"/>
    <col min="1533" max="1533" width="69.5703125" style="175" customWidth="1"/>
    <col min="1534" max="1537" width="8.42578125" style="175" bestFit="1" customWidth="1"/>
    <col min="1538" max="1538" width="12.28515625" style="175" bestFit="1" customWidth="1"/>
    <col min="1539" max="1539" width="7.28515625" style="175" bestFit="1" customWidth="1"/>
    <col min="1540" max="1540" width="7.28515625" style="175" customWidth="1"/>
    <col min="1541" max="1541" width="11.140625" style="175" bestFit="1" customWidth="1"/>
    <col min="1542" max="1542" width="6.28515625" style="175" bestFit="1" customWidth="1"/>
    <col min="1543" max="1543" width="1" style="175" customWidth="1"/>
    <col min="1544" max="1544" width="8.85546875" style="175" customWidth="1"/>
    <col min="1545" max="1782" width="10" style="175"/>
    <col min="1783" max="1783" width="1" style="175" customWidth="1"/>
    <col min="1784" max="1788" width="0" style="175" hidden="1" customWidth="1"/>
    <col min="1789" max="1789" width="69.5703125" style="175" customWidth="1"/>
    <col min="1790" max="1793" width="8.42578125" style="175" bestFit="1" customWidth="1"/>
    <col min="1794" max="1794" width="12.28515625" style="175" bestFit="1" customWidth="1"/>
    <col min="1795" max="1795" width="7.28515625" style="175" bestFit="1" customWidth="1"/>
    <col min="1796" max="1796" width="7.28515625" style="175" customWidth="1"/>
    <col min="1797" max="1797" width="11.140625" style="175" bestFit="1" customWidth="1"/>
    <col min="1798" max="1798" width="6.28515625" style="175" bestFit="1" customWidth="1"/>
    <col min="1799" max="1799" width="1" style="175" customWidth="1"/>
    <col min="1800" max="1800" width="8.85546875" style="175" customWidth="1"/>
    <col min="1801" max="2038" width="10" style="175"/>
    <col min="2039" max="2039" width="1" style="175" customWidth="1"/>
    <col min="2040" max="2044" width="0" style="175" hidden="1" customWidth="1"/>
    <col min="2045" max="2045" width="69.5703125" style="175" customWidth="1"/>
    <col min="2046" max="2049" width="8.42578125" style="175" bestFit="1" customWidth="1"/>
    <col min="2050" max="2050" width="12.28515625" style="175" bestFit="1" customWidth="1"/>
    <col min="2051" max="2051" width="7.28515625" style="175" bestFit="1" customWidth="1"/>
    <col min="2052" max="2052" width="7.28515625" style="175" customWidth="1"/>
    <col min="2053" max="2053" width="11.140625" style="175" bestFit="1" customWidth="1"/>
    <col min="2054" max="2054" width="6.28515625" style="175" bestFit="1" customWidth="1"/>
    <col min="2055" max="2055" width="1" style="175" customWidth="1"/>
    <col min="2056" max="2056" width="8.85546875" style="175" customWidth="1"/>
    <col min="2057" max="2294" width="10" style="175"/>
    <col min="2295" max="2295" width="1" style="175" customWidth="1"/>
    <col min="2296" max="2300" width="0" style="175" hidden="1" customWidth="1"/>
    <col min="2301" max="2301" width="69.5703125" style="175" customWidth="1"/>
    <col min="2302" max="2305" width="8.42578125" style="175" bestFit="1" customWidth="1"/>
    <col min="2306" max="2306" width="12.28515625" style="175" bestFit="1" customWidth="1"/>
    <col min="2307" max="2307" width="7.28515625" style="175" bestFit="1" customWidth="1"/>
    <col min="2308" max="2308" width="7.28515625" style="175" customWidth="1"/>
    <col min="2309" max="2309" width="11.140625" style="175" bestFit="1" customWidth="1"/>
    <col min="2310" max="2310" width="6.28515625" style="175" bestFit="1" customWidth="1"/>
    <col min="2311" max="2311" width="1" style="175" customWidth="1"/>
    <col min="2312" max="2312" width="8.85546875" style="175" customWidth="1"/>
    <col min="2313" max="2550" width="10" style="175"/>
    <col min="2551" max="2551" width="1" style="175" customWidth="1"/>
    <col min="2552" max="2556" width="0" style="175" hidden="1" customWidth="1"/>
    <col min="2557" max="2557" width="69.5703125" style="175" customWidth="1"/>
    <col min="2558" max="2561" width="8.42578125" style="175" bestFit="1" customWidth="1"/>
    <col min="2562" max="2562" width="12.28515625" style="175" bestFit="1" customWidth="1"/>
    <col min="2563" max="2563" width="7.28515625" style="175" bestFit="1" customWidth="1"/>
    <col min="2564" max="2564" width="7.28515625" style="175" customWidth="1"/>
    <col min="2565" max="2565" width="11.140625" style="175" bestFit="1" customWidth="1"/>
    <col min="2566" max="2566" width="6.28515625" style="175" bestFit="1" customWidth="1"/>
    <col min="2567" max="2567" width="1" style="175" customWidth="1"/>
    <col min="2568" max="2568" width="8.85546875" style="175" customWidth="1"/>
    <col min="2569" max="2806" width="10" style="175"/>
    <col min="2807" max="2807" width="1" style="175" customWidth="1"/>
    <col min="2808" max="2812" width="0" style="175" hidden="1" customWidth="1"/>
    <col min="2813" max="2813" width="69.5703125" style="175" customWidth="1"/>
    <col min="2814" max="2817" width="8.42578125" style="175" bestFit="1" customWidth="1"/>
    <col min="2818" max="2818" width="12.28515625" style="175" bestFit="1" customWidth="1"/>
    <col min="2819" max="2819" width="7.28515625" style="175" bestFit="1" customWidth="1"/>
    <col min="2820" max="2820" width="7.28515625" style="175" customWidth="1"/>
    <col min="2821" max="2821" width="11.140625" style="175" bestFit="1" customWidth="1"/>
    <col min="2822" max="2822" width="6.28515625" style="175" bestFit="1" customWidth="1"/>
    <col min="2823" max="2823" width="1" style="175" customWidth="1"/>
    <col min="2824" max="2824" width="8.85546875" style="175" customWidth="1"/>
    <col min="2825" max="3062" width="10" style="175"/>
    <col min="3063" max="3063" width="1" style="175" customWidth="1"/>
    <col min="3064" max="3068" width="0" style="175" hidden="1" customWidth="1"/>
    <col min="3069" max="3069" width="69.5703125" style="175" customWidth="1"/>
    <col min="3070" max="3073" width="8.42578125" style="175" bestFit="1" customWidth="1"/>
    <col min="3074" max="3074" width="12.28515625" style="175" bestFit="1" customWidth="1"/>
    <col min="3075" max="3075" width="7.28515625" style="175" bestFit="1" customWidth="1"/>
    <col min="3076" max="3076" width="7.28515625" style="175" customWidth="1"/>
    <col min="3077" max="3077" width="11.140625" style="175" bestFit="1" customWidth="1"/>
    <col min="3078" max="3078" width="6.28515625" style="175" bestFit="1" customWidth="1"/>
    <col min="3079" max="3079" width="1" style="175" customWidth="1"/>
    <col min="3080" max="3080" width="8.85546875" style="175" customWidth="1"/>
    <col min="3081" max="3318" width="10" style="175"/>
    <col min="3319" max="3319" width="1" style="175" customWidth="1"/>
    <col min="3320" max="3324" width="0" style="175" hidden="1" customWidth="1"/>
    <col min="3325" max="3325" width="69.5703125" style="175" customWidth="1"/>
    <col min="3326" max="3329" width="8.42578125" style="175" bestFit="1" customWidth="1"/>
    <col min="3330" max="3330" width="12.28515625" style="175" bestFit="1" customWidth="1"/>
    <col min="3331" max="3331" width="7.28515625" style="175" bestFit="1" customWidth="1"/>
    <col min="3332" max="3332" width="7.28515625" style="175" customWidth="1"/>
    <col min="3333" max="3333" width="11.140625" style="175" bestFit="1" customWidth="1"/>
    <col min="3334" max="3334" width="6.28515625" style="175" bestFit="1" customWidth="1"/>
    <col min="3335" max="3335" width="1" style="175" customWidth="1"/>
    <col min="3336" max="3336" width="8.85546875" style="175" customWidth="1"/>
    <col min="3337" max="3574" width="10" style="175"/>
    <col min="3575" max="3575" width="1" style="175" customWidth="1"/>
    <col min="3576" max="3580" width="0" style="175" hidden="1" customWidth="1"/>
    <col min="3581" max="3581" width="69.5703125" style="175" customWidth="1"/>
    <col min="3582" max="3585" width="8.42578125" style="175" bestFit="1" customWidth="1"/>
    <col min="3586" max="3586" width="12.28515625" style="175" bestFit="1" customWidth="1"/>
    <col min="3587" max="3587" width="7.28515625" style="175" bestFit="1" customWidth="1"/>
    <col min="3588" max="3588" width="7.28515625" style="175" customWidth="1"/>
    <col min="3589" max="3589" width="11.140625" style="175" bestFit="1" customWidth="1"/>
    <col min="3590" max="3590" width="6.28515625" style="175" bestFit="1" customWidth="1"/>
    <col min="3591" max="3591" width="1" style="175" customWidth="1"/>
    <col min="3592" max="3592" width="8.85546875" style="175" customWidth="1"/>
    <col min="3593" max="3830" width="10" style="175"/>
    <col min="3831" max="3831" width="1" style="175" customWidth="1"/>
    <col min="3832" max="3836" width="0" style="175" hidden="1" customWidth="1"/>
    <col min="3837" max="3837" width="69.5703125" style="175" customWidth="1"/>
    <col min="3838" max="3841" width="8.42578125" style="175" bestFit="1" customWidth="1"/>
    <col min="3842" max="3842" width="12.28515625" style="175" bestFit="1" customWidth="1"/>
    <col min="3843" max="3843" width="7.28515625" style="175" bestFit="1" customWidth="1"/>
    <col min="3844" max="3844" width="7.28515625" style="175" customWidth="1"/>
    <col min="3845" max="3845" width="11.140625" style="175" bestFit="1" customWidth="1"/>
    <col min="3846" max="3846" width="6.28515625" style="175" bestFit="1" customWidth="1"/>
    <col min="3847" max="3847" width="1" style="175" customWidth="1"/>
    <col min="3848" max="3848" width="8.85546875" style="175" customWidth="1"/>
    <col min="3849" max="4086" width="10" style="175"/>
    <col min="4087" max="4087" width="1" style="175" customWidth="1"/>
    <col min="4088" max="4092" width="0" style="175" hidden="1" customWidth="1"/>
    <col min="4093" max="4093" width="69.5703125" style="175" customWidth="1"/>
    <col min="4094" max="4097" width="8.42578125" style="175" bestFit="1" customWidth="1"/>
    <col min="4098" max="4098" width="12.28515625" style="175" bestFit="1" customWidth="1"/>
    <col min="4099" max="4099" width="7.28515625" style="175" bestFit="1" customWidth="1"/>
    <col min="4100" max="4100" width="7.28515625" style="175" customWidth="1"/>
    <col min="4101" max="4101" width="11.140625" style="175" bestFit="1" customWidth="1"/>
    <col min="4102" max="4102" width="6.28515625" style="175" bestFit="1" customWidth="1"/>
    <col min="4103" max="4103" width="1" style="175" customWidth="1"/>
    <col min="4104" max="4104" width="8.85546875" style="175" customWidth="1"/>
    <col min="4105" max="4342" width="10" style="175"/>
    <col min="4343" max="4343" width="1" style="175" customWidth="1"/>
    <col min="4344" max="4348" width="0" style="175" hidden="1" customWidth="1"/>
    <col min="4349" max="4349" width="69.5703125" style="175" customWidth="1"/>
    <col min="4350" max="4353" width="8.42578125" style="175" bestFit="1" customWidth="1"/>
    <col min="4354" max="4354" width="12.28515625" style="175" bestFit="1" customWidth="1"/>
    <col min="4355" max="4355" width="7.28515625" style="175" bestFit="1" customWidth="1"/>
    <col min="4356" max="4356" width="7.28515625" style="175" customWidth="1"/>
    <col min="4357" max="4357" width="11.140625" style="175" bestFit="1" customWidth="1"/>
    <col min="4358" max="4358" width="6.28515625" style="175" bestFit="1" customWidth="1"/>
    <col min="4359" max="4359" width="1" style="175" customWidth="1"/>
    <col min="4360" max="4360" width="8.85546875" style="175" customWidth="1"/>
    <col min="4361" max="4598" width="10" style="175"/>
    <col min="4599" max="4599" width="1" style="175" customWidth="1"/>
    <col min="4600" max="4604" width="0" style="175" hidden="1" customWidth="1"/>
    <col min="4605" max="4605" width="69.5703125" style="175" customWidth="1"/>
    <col min="4606" max="4609" width="8.42578125" style="175" bestFit="1" customWidth="1"/>
    <col min="4610" max="4610" width="12.28515625" style="175" bestFit="1" customWidth="1"/>
    <col min="4611" max="4611" width="7.28515625" style="175" bestFit="1" customWidth="1"/>
    <col min="4612" max="4612" width="7.28515625" style="175" customWidth="1"/>
    <col min="4613" max="4613" width="11.140625" style="175" bestFit="1" customWidth="1"/>
    <col min="4614" max="4614" width="6.28515625" style="175" bestFit="1" customWidth="1"/>
    <col min="4615" max="4615" width="1" style="175" customWidth="1"/>
    <col min="4616" max="4616" width="8.85546875" style="175" customWidth="1"/>
    <col min="4617" max="4854" width="10" style="175"/>
    <col min="4855" max="4855" width="1" style="175" customWidth="1"/>
    <col min="4856" max="4860" width="0" style="175" hidden="1" customWidth="1"/>
    <col min="4861" max="4861" width="69.5703125" style="175" customWidth="1"/>
    <col min="4862" max="4865" width="8.42578125" style="175" bestFit="1" customWidth="1"/>
    <col min="4866" max="4866" width="12.28515625" style="175" bestFit="1" customWidth="1"/>
    <col min="4867" max="4867" width="7.28515625" style="175" bestFit="1" customWidth="1"/>
    <col min="4868" max="4868" width="7.28515625" style="175" customWidth="1"/>
    <col min="4869" max="4869" width="11.140625" style="175" bestFit="1" customWidth="1"/>
    <col min="4870" max="4870" width="6.28515625" style="175" bestFit="1" customWidth="1"/>
    <col min="4871" max="4871" width="1" style="175" customWidth="1"/>
    <col min="4872" max="4872" width="8.85546875" style="175" customWidth="1"/>
    <col min="4873" max="5110" width="10" style="175"/>
    <col min="5111" max="5111" width="1" style="175" customWidth="1"/>
    <col min="5112" max="5116" width="0" style="175" hidden="1" customWidth="1"/>
    <col min="5117" max="5117" width="69.5703125" style="175" customWidth="1"/>
    <col min="5118" max="5121" width="8.42578125" style="175" bestFit="1" customWidth="1"/>
    <col min="5122" max="5122" width="12.28515625" style="175" bestFit="1" customWidth="1"/>
    <col min="5123" max="5123" width="7.28515625" style="175" bestFit="1" customWidth="1"/>
    <col min="5124" max="5124" width="7.28515625" style="175" customWidth="1"/>
    <col min="5125" max="5125" width="11.140625" style="175" bestFit="1" customWidth="1"/>
    <col min="5126" max="5126" width="6.28515625" style="175" bestFit="1" customWidth="1"/>
    <col min="5127" max="5127" width="1" style="175" customWidth="1"/>
    <col min="5128" max="5128" width="8.85546875" style="175" customWidth="1"/>
    <col min="5129" max="5366" width="10" style="175"/>
    <col min="5367" max="5367" width="1" style="175" customWidth="1"/>
    <col min="5368" max="5372" width="0" style="175" hidden="1" customWidth="1"/>
    <col min="5373" max="5373" width="69.5703125" style="175" customWidth="1"/>
    <col min="5374" max="5377" width="8.42578125" style="175" bestFit="1" customWidth="1"/>
    <col min="5378" max="5378" width="12.28515625" style="175" bestFit="1" customWidth="1"/>
    <col min="5379" max="5379" width="7.28515625" style="175" bestFit="1" customWidth="1"/>
    <col min="5380" max="5380" width="7.28515625" style="175" customWidth="1"/>
    <col min="5381" max="5381" width="11.140625" style="175" bestFit="1" customWidth="1"/>
    <col min="5382" max="5382" width="6.28515625" style="175" bestFit="1" customWidth="1"/>
    <col min="5383" max="5383" width="1" style="175" customWidth="1"/>
    <col min="5384" max="5384" width="8.85546875" style="175" customWidth="1"/>
    <col min="5385" max="5622" width="10" style="175"/>
    <col min="5623" max="5623" width="1" style="175" customWidth="1"/>
    <col min="5624" max="5628" width="0" style="175" hidden="1" customWidth="1"/>
    <col min="5629" max="5629" width="69.5703125" style="175" customWidth="1"/>
    <col min="5630" max="5633" width="8.42578125" style="175" bestFit="1" customWidth="1"/>
    <col min="5634" max="5634" width="12.28515625" style="175" bestFit="1" customWidth="1"/>
    <col min="5635" max="5635" width="7.28515625" style="175" bestFit="1" customWidth="1"/>
    <col min="5636" max="5636" width="7.28515625" style="175" customWidth="1"/>
    <col min="5637" max="5637" width="11.140625" style="175" bestFit="1" customWidth="1"/>
    <col min="5638" max="5638" width="6.28515625" style="175" bestFit="1" customWidth="1"/>
    <col min="5639" max="5639" width="1" style="175" customWidth="1"/>
    <col min="5640" max="5640" width="8.85546875" style="175" customWidth="1"/>
    <col min="5641" max="5878" width="10" style="175"/>
    <col min="5879" max="5879" width="1" style="175" customWidth="1"/>
    <col min="5880" max="5884" width="0" style="175" hidden="1" customWidth="1"/>
    <col min="5885" max="5885" width="69.5703125" style="175" customWidth="1"/>
    <col min="5886" max="5889" width="8.42578125" style="175" bestFit="1" customWidth="1"/>
    <col min="5890" max="5890" width="12.28515625" style="175" bestFit="1" customWidth="1"/>
    <col min="5891" max="5891" width="7.28515625" style="175" bestFit="1" customWidth="1"/>
    <col min="5892" max="5892" width="7.28515625" style="175" customWidth="1"/>
    <col min="5893" max="5893" width="11.140625" style="175" bestFit="1" customWidth="1"/>
    <col min="5894" max="5894" width="6.28515625" style="175" bestFit="1" customWidth="1"/>
    <col min="5895" max="5895" width="1" style="175" customWidth="1"/>
    <col min="5896" max="5896" width="8.85546875" style="175" customWidth="1"/>
    <col min="5897" max="6134" width="10" style="175"/>
    <col min="6135" max="6135" width="1" style="175" customWidth="1"/>
    <col min="6136" max="6140" width="0" style="175" hidden="1" customWidth="1"/>
    <col min="6141" max="6141" width="69.5703125" style="175" customWidth="1"/>
    <col min="6142" max="6145" width="8.42578125" style="175" bestFit="1" customWidth="1"/>
    <col min="6146" max="6146" width="12.28515625" style="175" bestFit="1" customWidth="1"/>
    <col min="6147" max="6147" width="7.28515625" style="175" bestFit="1" customWidth="1"/>
    <col min="6148" max="6148" width="7.28515625" style="175" customWidth="1"/>
    <col min="6149" max="6149" width="11.140625" style="175" bestFit="1" customWidth="1"/>
    <col min="6150" max="6150" width="6.28515625" style="175" bestFit="1" customWidth="1"/>
    <col min="6151" max="6151" width="1" style="175" customWidth="1"/>
    <col min="6152" max="6152" width="8.85546875" style="175" customWidth="1"/>
    <col min="6153" max="6390" width="10" style="175"/>
    <col min="6391" max="6391" width="1" style="175" customWidth="1"/>
    <col min="6392" max="6396" width="0" style="175" hidden="1" customWidth="1"/>
    <col min="6397" max="6397" width="69.5703125" style="175" customWidth="1"/>
    <col min="6398" max="6401" width="8.42578125" style="175" bestFit="1" customWidth="1"/>
    <col min="6402" max="6402" width="12.28515625" style="175" bestFit="1" customWidth="1"/>
    <col min="6403" max="6403" width="7.28515625" style="175" bestFit="1" customWidth="1"/>
    <col min="6404" max="6404" width="7.28515625" style="175" customWidth="1"/>
    <col min="6405" max="6405" width="11.140625" style="175" bestFit="1" customWidth="1"/>
    <col min="6406" max="6406" width="6.28515625" style="175" bestFit="1" customWidth="1"/>
    <col min="6407" max="6407" width="1" style="175" customWidth="1"/>
    <col min="6408" max="6408" width="8.85546875" style="175" customWidth="1"/>
    <col min="6409" max="6646" width="10" style="175"/>
    <col min="6647" max="6647" width="1" style="175" customWidth="1"/>
    <col min="6648" max="6652" width="0" style="175" hidden="1" customWidth="1"/>
    <col min="6653" max="6653" width="69.5703125" style="175" customWidth="1"/>
    <col min="6654" max="6657" width="8.42578125" style="175" bestFit="1" customWidth="1"/>
    <col min="6658" max="6658" width="12.28515625" style="175" bestFit="1" customWidth="1"/>
    <col min="6659" max="6659" width="7.28515625" style="175" bestFit="1" customWidth="1"/>
    <col min="6660" max="6660" width="7.28515625" style="175" customWidth="1"/>
    <col min="6661" max="6661" width="11.140625" style="175" bestFit="1" customWidth="1"/>
    <col min="6662" max="6662" width="6.28515625" style="175" bestFit="1" customWidth="1"/>
    <col min="6663" max="6663" width="1" style="175" customWidth="1"/>
    <col min="6664" max="6664" width="8.85546875" style="175" customWidth="1"/>
    <col min="6665" max="6902" width="10" style="175"/>
    <col min="6903" max="6903" width="1" style="175" customWidth="1"/>
    <col min="6904" max="6908" width="0" style="175" hidden="1" customWidth="1"/>
    <col min="6909" max="6909" width="69.5703125" style="175" customWidth="1"/>
    <col min="6910" max="6913" width="8.42578125" style="175" bestFit="1" customWidth="1"/>
    <col min="6914" max="6914" width="12.28515625" style="175" bestFit="1" customWidth="1"/>
    <col min="6915" max="6915" width="7.28515625" style="175" bestFit="1" customWidth="1"/>
    <col min="6916" max="6916" width="7.28515625" style="175" customWidth="1"/>
    <col min="6917" max="6917" width="11.140625" style="175" bestFit="1" customWidth="1"/>
    <col min="6918" max="6918" width="6.28515625" style="175" bestFit="1" customWidth="1"/>
    <col min="6919" max="6919" width="1" style="175" customWidth="1"/>
    <col min="6920" max="6920" width="8.85546875" style="175" customWidth="1"/>
    <col min="6921" max="7158" width="10" style="175"/>
    <col min="7159" max="7159" width="1" style="175" customWidth="1"/>
    <col min="7160" max="7164" width="0" style="175" hidden="1" customWidth="1"/>
    <col min="7165" max="7165" width="69.5703125" style="175" customWidth="1"/>
    <col min="7166" max="7169" width="8.42578125" style="175" bestFit="1" customWidth="1"/>
    <col min="7170" max="7170" width="12.28515625" style="175" bestFit="1" customWidth="1"/>
    <col min="7171" max="7171" width="7.28515625" style="175" bestFit="1" customWidth="1"/>
    <col min="7172" max="7172" width="7.28515625" style="175" customWidth="1"/>
    <col min="7173" max="7173" width="11.140625" style="175" bestFit="1" customWidth="1"/>
    <col min="7174" max="7174" width="6.28515625" style="175" bestFit="1" customWidth="1"/>
    <col min="7175" max="7175" width="1" style="175" customWidth="1"/>
    <col min="7176" max="7176" width="8.85546875" style="175" customWidth="1"/>
    <col min="7177" max="7414" width="10" style="175"/>
    <col min="7415" max="7415" width="1" style="175" customWidth="1"/>
    <col min="7416" max="7420" width="0" style="175" hidden="1" customWidth="1"/>
    <col min="7421" max="7421" width="69.5703125" style="175" customWidth="1"/>
    <col min="7422" max="7425" width="8.42578125" style="175" bestFit="1" customWidth="1"/>
    <col min="7426" max="7426" width="12.28515625" style="175" bestFit="1" customWidth="1"/>
    <col min="7427" max="7427" width="7.28515625" style="175" bestFit="1" customWidth="1"/>
    <col min="7428" max="7428" width="7.28515625" style="175" customWidth="1"/>
    <col min="7429" max="7429" width="11.140625" style="175" bestFit="1" customWidth="1"/>
    <col min="7430" max="7430" width="6.28515625" style="175" bestFit="1" customWidth="1"/>
    <col min="7431" max="7431" width="1" style="175" customWidth="1"/>
    <col min="7432" max="7432" width="8.85546875" style="175" customWidth="1"/>
    <col min="7433" max="7670" width="10" style="175"/>
    <col min="7671" max="7671" width="1" style="175" customWidth="1"/>
    <col min="7672" max="7676" width="0" style="175" hidden="1" customWidth="1"/>
    <col min="7677" max="7677" width="69.5703125" style="175" customWidth="1"/>
    <col min="7678" max="7681" width="8.42578125" style="175" bestFit="1" customWidth="1"/>
    <col min="7682" max="7682" width="12.28515625" style="175" bestFit="1" customWidth="1"/>
    <col min="7683" max="7683" width="7.28515625" style="175" bestFit="1" customWidth="1"/>
    <col min="7684" max="7684" width="7.28515625" style="175" customWidth="1"/>
    <col min="7685" max="7685" width="11.140625" style="175" bestFit="1" customWidth="1"/>
    <col min="7686" max="7686" width="6.28515625" style="175" bestFit="1" customWidth="1"/>
    <col min="7687" max="7687" width="1" style="175" customWidth="1"/>
    <col min="7688" max="7688" width="8.85546875" style="175" customWidth="1"/>
    <col min="7689" max="7926" width="10" style="175"/>
    <col min="7927" max="7927" width="1" style="175" customWidth="1"/>
    <col min="7928" max="7932" width="0" style="175" hidden="1" customWidth="1"/>
    <col min="7933" max="7933" width="69.5703125" style="175" customWidth="1"/>
    <col min="7934" max="7937" width="8.42578125" style="175" bestFit="1" customWidth="1"/>
    <col min="7938" max="7938" width="12.28515625" style="175" bestFit="1" customWidth="1"/>
    <col min="7939" max="7939" width="7.28515625" style="175" bestFit="1" customWidth="1"/>
    <col min="7940" max="7940" width="7.28515625" style="175" customWidth="1"/>
    <col min="7941" max="7941" width="11.140625" style="175" bestFit="1" customWidth="1"/>
    <col min="7942" max="7942" width="6.28515625" style="175" bestFit="1" customWidth="1"/>
    <col min="7943" max="7943" width="1" style="175" customWidth="1"/>
    <col min="7944" max="7944" width="8.85546875" style="175" customWidth="1"/>
    <col min="7945" max="8182" width="10" style="175"/>
    <col min="8183" max="8183" width="1" style="175" customWidth="1"/>
    <col min="8184" max="8188" width="0" style="175" hidden="1" customWidth="1"/>
    <col min="8189" max="8189" width="69.5703125" style="175" customWidth="1"/>
    <col min="8190" max="8193" width="8.42578125" style="175" bestFit="1" customWidth="1"/>
    <col min="8194" max="8194" width="12.28515625" style="175" bestFit="1" customWidth="1"/>
    <col min="8195" max="8195" width="7.28515625" style="175" bestFit="1" customWidth="1"/>
    <col min="8196" max="8196" width="7.28515625" style="175" customWidth="1"/>
    <col min="8197" max="8197" width="11.140625" style="175" bestFit="1" customWidth="1"/>
    <col min="8198" max="8198" width="6.28515625" style="175" bestFit="1" customWidth="1"/>
    <col min="8199" max="8199" width="1" style="175" customWidth="1"/>
    <col min="8200" max="8200" width="8.85546875" style="175" customWidth="1"/>
    <col min="8201" max="8438" width="10" style="175"/>
    <col min="8439" max="8439" width="1" style="175" customWidth="1"/>
    <col min="8440" max="8444" width="0" style="175" hidden="1" customWidth="1"/>
    <col min="8445" max="8445" width="69.5703125" style="175" customWidth="1"/>
    <col min="8446" max="8449" width="8.42578125" style="175" bestFit="1" customWidth="1"/>
    <col min="8450" max="8450" width="12.28515625" style="175" bestFit="1" customWidth="1"/>
    <col min="8451" max="8451" width="7.28515625" style="175" bestFit="1" customWidth="1"/>
    <col min="8452" max="8452" width="7.28515625" style="175" customWidth="1"/>
    <col min="8453" max="8453" width="11.140625" style="175" bestFit="1" customWidth="1"/>
    <col min="8454" max="8454" width="6.28515625" style="175" bestFit="1" customWidth="1"/>
    <col min="8455" max="8455" width="1" style="175" customWidth="1"/>
    <col min="8456" max="8456" width="8.85546875" style="175" customWidth="1"/>
    <col min="8457" max="8694" width="10" style="175"/>
    <col min="8695" max="8695" width="1" style="175" customWidth="1"/>
    <col min="8696" max="8700" width="0" style="175" hidden="1" customWidth="1"/>
    <col min="8701" max="8701" width="69.5703125" style="175" customWidth="1"/>
    <col min="8702" max="8705" width="8.42578125" style="175" bestFit="1" customWidth="1"/>
    <col min="8706" max="8706" width="12.28515625" style="175" bestFit="1" customWidth="1"/>
    <col min="8707" max="8707" width="7.28515625" style="175" bestFit="1" customWidth="1"/>
    <col min="8708" max="8708" width="7.28515625" style="175" customWidth="1"/>
    <col min="8709" max="8709" width="11.140625" style="175" bestFit="1" customWidth="1"/>
    <col min="8710" max="8710" width="6.28515625" style="175" bestFit="1" customWidth="1"/>
    <col min="8711" max="8711" width="1" style="175" customWidth="1"/>
    <col min="8712" max="8712" width="8.85546875" style="175" customWidth="1"/>
    <col min="8713" max="8950" width="10" style="175"/>
    <col min="8951" max="8951" width="1" style="175" customWidth="1"/>
    <col min="8952" max="8956" width="0" style="175" hidden="1" customWidth="1"/>
    <col min="8957" max="8957" width="69.5703125" style="175" customWidth="1"/>
    <col min="8958" max="8961" width="8.42578125" style="175" bestFit="1" customWidth="1"/>
    <col min="8962" max="8962" width="12.28515625" style="175" bestFit="1" customWidth="1"/>
    <col min="8963" max="8963" width="7.28515625" style="175" bestFit="1" customWidth="1"/>
    <col min="8964" max="8964" width="7.28515625" style="175" customWidth="1"/>
    <col min="8965" max="8965" width="11.140625" style="175" bestFit="1" customWidth="1"/>
    <col min="8966" max="8966" width="6.28515625" style="175" bestFit="1" customWidth="1"/>
    <col min="8967" max="8967" width="1" style="175" customWidth="1"/>
    <col min="8968" max="8968" width="8.85546875" style="175" customWidth="1"/>
    <col min="8969" max="9206" width="10" style="175"/>
    <col min="9207" max="9207" width="1" style="175" customWidth="1"/>
    <col min="9208" max="9212" width="0" style="175" hidden="1" customWidth="1"/>
    <col min="9213" max="9213" width="69.5703125" style="175" customWidth="1"/>
    <col min="9214" max="9217" width="8.42578125" style="175" bestFit="1" customWidth="1"/>
    <col min="9218" max="9218" width="12.28515625" style="175" bestFit="1" customWidth="1"/>
    <col min="9219" max="9219" width="7.28515625" style="175" bestFit="1" customWidth="1"/>
    <col min="9220" max="9220" width="7.28515625" style="175" customWidth="1"/>
    <col min="9221" max="9221" width="11.140625" style="175" bestFit="1" customWidth="1"/>
    <col min="9222" max="9222" width="6.28515625" style="175" bestFit="1" customWidth="1"/>
    <col min="9223" max="9223" width="1" style="175" customWidth="1"/>
    <col min="9224" max="9224" width="8.85546875" style="175" customWidth="1"/>
    <col min="9225" max="9462" width="10" style="175"/>
    <col min="9463" max="9463" width="1" style="175" customWidth="1"/>
    <col min="9464" max="9468" width="0" style="175" hidden="1" customWidth="1"/>
    <col min="9469" max="9469" width="69.5703125" style="175" customWidth="1"/>
    <col min="9470" max="9473" width="8.42578125" style="175" bestFit="1" customWidth="1"/>
    <col min="9474" max="9474" width="12.28515625" style="175" bestFit="1" customWidth="1"/>
    <col min="9475" max="9475" width="7.28515625" style="175" bestFit="1" customWidth="1"/>
    <col min="9476" max="9476" width="7.28515625" style="175" customWidth="1"/>
    <col min="9477" max="9477" width="11.140625" style="175" bestFit="1" customWidth="1"/>
    <col min="9478" max="9478" width="6.28515625" style="175" bestFit="1" customWidth="1"/>
    <col min="9479" max="9479" width="1" style="175" customWidth="1"/>
    <col min="9480" max="9480" width="8.85546875" style="175" customWidth="1"/>
    <col min="9481" max="9718" width="10" style="175"/>
    <col min="9719" max="9719" width="1" style="175" customWidth="1"/>
    <col min="9720" max="9724" width="0" style="175" hidden="1" customWidth="1"/>
    <col min="9725" max="9725" width="69.5703125" style="175" customWidth="1"/>
    <col min="9726" max="9729" width="8.42578125" style="175" bestFit="1" customWidth="1"/>
    <col min="9730" max="9730" width="12.28515625" style="175" bestFit="1" customWidth="1"/>
    <col min="9731" max="9731" width="7.28515625" style="175" bestFit="1" customWidth="1"/>
    <col min="9732" max="9732" width="7.28515625" style="175" customWidth="1"/>
    <col min="9733" max="9733" width="11.140625" style="175" bestFit="1" customWidth="1"/>
    <col min="9734" max="9734" width="6.28515625" style="175" bestFit="1" customWidth="1"/>
    <col min="9735" max="9735" width="1" style="175" customWidth="1"/>
    <col min="9736" max="9736" width="8.85546875" style="175" customWidth="1"/>
    <col min="9737" max="9974" width="10" style="175"/>
    <col min="9975" max="9975" width="1" style="175" customWidth="1"/>
    <col min="9976" max="9980" width="0" style="175" hidden="1" customWidth="1"/>
    <col min="9981" max="9981" width="69.5703125" style="175" customWidth="1"/>
    <col min="9982" max="9985" width="8.42578125" style="175" bestFit="1" customWidth="1"/>
    <col min="9986" max="9986" width="12.28515625" style="175" bestFit="1" customWidth="1"/>
    <col min="9987" max="9987" width="7.28515625" style="175" bestFit="1" customWidth="1"/>
    <col min="9988" max="9988" width="7.28515625" style="175" customWidth="1"/>
    <col min="9989" max="9989" width="11.140625" style="175" bestFit="1" customWidth="1"/>
    <col min="9990" max="9990" width="6.28515625" style="175" bestFit="1" customWidth="1"/>
    <col min="9991" max="9991" width="1" style="175" customWidth="1"/>
    <col min="9992" max="9992" width="8.85546875" style="175" customWidth="1"/>
    <col min="9993" max="10230" width="10" style="175"/>
    <col min="10231" max="10231" width="1" style="175" customWidth="1"/>
    <col min="10232" max="10236" width="0" style="175" hidden="1" customWidth="1"/>
    <col min="10237" max="10237" width="69.5703125" style="175" customWidth="1"/>
    <col min="10238" max="10241" width="8.42578125" style="175" bestFit="1" customWidth="1"/>
    <col min="10242" max="10242" width="12.28515625" style="175" bestFit="1" customWidth="1"/>
    <col min="10243" max="10243" width="7.28515625" style="175" bestFit="1" customWidth="1"/>
    <col min="10244" max="10244" width="7.28515625" style="175" customWidth="1"/>
    <col min="10245" max="10245" width="11.140625" style="175" bestFit="1" customWidth="1"/>
    <col min="10246" max="10246" width="6.28515625" style="175" bestFit="1" customWidth="1"/>
    <col min="10247" max="10247" width="1" style="175" customWidth="1"/>
    <col min="10248" max="10248" width="8.85546875" style="175" customWidth="1"/>
    <col min="10249" max="10486" width="10" style="175"/>
    <col min="10487" max="10487" width="1" style="175" customWidth="1"/>
    <col min="10488" max="10492" width="0" style="175" hidden="1" customWidth="1"/>
    <col min="10493" max="10493" width="69.5703125" style="175" customWidth="1"/>
    <col min="10494" max="10497" width="8.42578125" style="175" bestFit="1" customWidth="1"/>
    <col min="10498" max="10498" width="12.28515625" style="175" bestFit="1" customWidth="1"/>
    <col min="10499" max="10499" width="7.28515625" style="175" bestFit="1" customWidth="1"/>
    <col min="10500" max="10500" width="7.28515625" style="175" customWidth="1"/>
    <col min="10501" max="10501" width="11.140625" style="175" bestFit="1" customWidth="1"/>
    <col min="10502" max="10502" width="6.28515625" style="175" bestFit="1" customWidth="1"/>
    <col min="10503" max="10503" width="1" style="175" customWidth="1"/>
    <col min="10504" max="10504" width="8.85546875" style="175" customWidth="1"/>
    <col min="10505" max="10742" width="10" style="175"/>
    <col min="10743" max="10743" width="1" style="175" customWidth="1"/>
    <col min="10744" max="10748" width="0" style="175" hidden="1" customWidth="1"/>
    <col min="10749" max="10749" width="69.5703125" style="175" customWidth="1"/>
    <col min="10750" max="10753" width="8.42578125" style="175" bestFit="1" customWidth="1"/>
    <col min="10754" max="10754" width="12.28515625" style="175" bestFit="1" customWidth="1"/>
    <col min="10755" max="10755" width="7.28515625" style="175" bestFit="1" customWidth="1"/>
    <col min="10756" max="10756" width="7.28515625" style="175" customWidth="1"/>
    <col min="10757" max="10757" width="11.140625" style="175" bestFit="1" customWidth="1"/>
    <col min="10758" max="10758" width="6.28515625" style="175" bestFit="1" customWidth="1"/>
    <col min="10759" max="10759" width="1" style="175" customWidth="1"/>
    <col min="10760" max="10760" width="8.85546875" style="175" customWidth="1"/>
    <col min="10761" max="10998" width="10" style="175"/>
    <col min="10999" max="10999" width="1" style="175" customWidth="1"/>
    <col min="11000" max="11004" width="0" style="175" hidden="1" customWidth="1"/>
    <col min="11005" max="11005" width="69.5703125" style="175" customWidth="1"/>
    <col min="11006" max="11009" width="8.42578125" style="175" bestFit="1" customWidth="1"/>
    <col min="11010" max="11010" width="12.28515625" style="175" bestFit="1" customWidth="1"/>
    <col min="11011" max="11011" width="7.28515625" style="175" bestFit="1" customWidth="1"/>
    <col min="11012" max="11012" width="7.28515625" style="175" customWidth="1"/>
    <col min="11013" max="11013" width="11.140625" style="175" bestFit="1" customWidth="1"/>
    <col min="11014" max="11014" width="6.28515625" style="175" bestFit="1" customWidth="1"/>
    <col min="11015" max="11015" width="1" style="175" customWidth="1"/>
    <col min="11016" max="11016" width="8.85546875" style="175" customWidth="1"/>
    <col min="11017" max="11254" width="10" style="175"/>
    <col min="11255" max="11255" width="1" style="175" customWidth="1"/>
    <col min="11256" max="11260" width="0" style="175" hidden="1" customWidth="1"/>
    <col min="11261" max="11261" width="69.5703125" style="175" customWidth="1"/>
    <col min="11262" max="11265" width="8.42578125" style="175" bestFit="1" customWidth="1"/>
    <col min="11266" max="11266" width="12.28515625" style="175" bestFit="1" customWidth="1"/>
    <col min="11267" max="11267" width="7.28515625" style="175" bestFit="1" customWidth="1"/>
    <col min="11268" max="11268" width="7.28515625" style="175" customWidth="1"/>
    <col min="11269" max="11269" width="11.140625" style="175" bestFit="1" customWidth="1"/>
    <col min="11270" max="11270" width="6.28515625" style="175" bestFit="1" customWidth="1"/>
    <col min="11271" max="11271" width="1" style="175" customWidth="1"/>
    <col min="11272" max="11272" width="8.85546875" style="175" customWidth="1"/>
    <col min="11273" max="11510" width="10" style="175"/>
    <col min="11511" max="11511" width="1" style="175" customWidth="1"/>
    <col min="11512" max="11516" width="0" style="175" hidden="1" customWidth="1"/>
    <col min="11517" max="11517" width="69.5703125" style="175" customWidth="1"/>
    <col min="11518" max="11521" width="8.42578125" style="175" bestFit="1" customWidth="1"/>
    <col min="11522" max="11522" width="12.28515625" style="175" bestFit="1" customWidth="1"/>
    <col min="11523" max="11523" width="7.28515625" style="175" bestFit="1" customWidth="1"/>
    <col min="11524" max="11524" width="7.28515625" style="175" customWidth="1"/>
    <col min="11525" max="11525" width="11.140625" style="175" bestFit="1" customWidth="1"/>
    <col min="11526" max="11526" width="6.28515625" style="175" bestFit="1" customWidth="1"/>
    <col min="11527" max="11527" width="1" style="175" customWidth="1"/>
    <col min="11528" max="11528" width="8.85546875" style="175" customWidth="1"/>
    <col min="11529" max="11766" width="10" style="175"/>
    <col min="11767" max="11767" width="1" style="175" customWidth="1"/>
    <col min="11768" max="11772" width="0" style="175" hidden="1" customWidth="1"/>
    <col min="11773" max="11773" width="69.5703125" style="175" customWidth="1"/>
    <col min="11774" max="11777" width="8.42578125" style="175" bestFit="1" customWidth="1"/>
    <col min="11778" max="11778" width="12.28515625" style="175" bestFit="1" customWidth="1"/>
    <col min="11779" max="11779" width="7.28515625" style="175" bestFit="1" customWidth="1"/>
    <col min="11780" max="11780" width="7.28515625" style="175" customWidth="1"/>
    <col min="11781" max="11781" width="11.140625" style="175" bestFit="1" customWidth="1"/>
    <col min="11782" max="11782" width="6.28515625" style="175" bestFit="1" customWidth="1"/>
    <col min="11783" max="11783" width="1" style="175" customWidth="1"/>
    <col min="11784" max="11784" width="8.85546875" style="175" customWidth="1"/>
    <col min="11785" max="12022" width="10" style="175"/>
    <col min="12023" max="12023" width="1" style="175" customWidth="1"/>
    <col min="12024" max="12028" width="0" style="175" hidden="1" customWidth="1"/>
    <col min="12029" max="12029" width="69.5703125" style="175" customWidth="1"/>
    <col min="12030" max="12033" width="8.42578125" style="175" bestFit="1" customWidth="1"/>
    <col min="12034" max="12034" width="12.28515625" style="175" bestFit="1" customWidth="1"/>
    <col min="12035" max="12035" width="7.28515625" style="175" bestFit="1" customWidth="1"/>
    <col min="12036" max="12036" width="7.28515625" style="175" customWidth="1"/>
    <col min="12037" max="12037" width="11.140625" style="175" bestFit="1" customWidth="1"/>
    <col min="12038" max="12038" width="6.28515625" style="175" bestFit="1" customWidth="1"/>
    <col min="12039" max="12039" width="1" style="175" customWidth="1"/>
    <col min="12040" max="12040" width="8.85546875" style="175" customWidth="1"/>
    <col min="12041" max="12278" width="10" style="175"/>
    <col min="12279" max="12279" width="1" style="175" customWidth="1"/>
    <col min="12280" max="12284" width="0" style="175" hidden="1" customWidth="1"/>
    <col min="12285" max="12285" width="69.5703125" style="175" customWidth="1"/>
    <col min="12286" max="12289" width="8.42578125" style="175" bestFit="1" customWidth="1"/>
    <col min="12290" max="12290" width="12.28515625" style="175" bestFit="1" customWidth="1"/>
    <col min="12291" max="12291" width="7.28515625" style="175" bestFit="1" customWidth="1"/>
    <col min="12292" max="12292" width="7.28515625" style="175" customWidth="1"/>
    <col min="12293" max="12293" width="11.140625" style="175" bestFit="1" customWidth="1"/>
    <col min="12294" max="12294" width="6.28515625" style="175" bestFit="1" customWidth="1"/>
    <col min="12295" max="12295" width="1" style="175" customWidth="1"/>
    <col min="12296" max="12296" width="8.85546875" style="175" customWidth="1"/>
    <col min="12297" max="12534" width="10" style="175"/>
    <col min="12535" max="12535" width="1" style="175" customWidth="1"/>
    <col min="12536" max="12540" width="0" style="175" hidden="1" customWidth="1"/>
    <col min="12541" max="12541" width="69.5703125" style="175" customWidth="1"/>
    <col min="12542" max="12545" width="8.42578125" style="175" bestFit="1" customWidth="1"/>
    <col min="12546" max="12546" width="12.28515625" style="175" bestFit="1" customWidth="1"/>
    <col min="12547" max="12547" width="7.28515625" style="175" bestFit="1" customWidth="1"/>
    <col min="12548" max="12548" width="7.28515625" style="175" customWidth="1"/>
    <col min="12549" max="12549" width="11.140625" style="175" bestFit="1" customWidth="1"/>
    <col min="12550" max="12550" width="6.28515625" style="175" bestFit="1" customWidth="1"/>
    <col min="12551" max="12551" width="1" style="175" customWidth="1"/>
    <col min="12552" max="12552" width="8.85546875" style="175" customWidth="1"/>
    <col min="12553" max="12790" width="10" style="175"/>
    <col min="12791" max="12791" width="1" style="175" customWidth="1"/>
    <col min="12792" max="12796" width="0" style="175" hidden="1" customWidth="1"/>
    <col min="12797" max="12797" width="69.5703125" style="175" customWidth="1"/>
    <col min="12798" max="12801" width="8.42578125" style="175" bestFit="1" customWidth="1"/>
    <col min="12802" max="12802" width="12.28515625" style="175" bestFit="1" customWidth="1"/>
    <col min="12803" max="12803" width="7.28515625" style="175" bestFit="1" customWidth="1"/>
    <col min="12804" max="12804" width="7.28515625" style="175" customWidth="1"/>
    <col min="12805" max="12805" width="11.140625" style="175" bestFit="1" customWidth="1"/>
    <col min="12806" max="12806" width="6.28515625" style="175" bestFit="1" customWidth="1"/>
    <col min="12807" max="12807" width="1" style="175" customWidth="1"/>
    <col min="12808" max="12808" width="8.85546875" style="175" customWidth="1"/>
    <col min="12809" max="13046" width="10" style="175"/>
    <col min="13047" max="13047" width="1" style="175" customWidth="1"/>
    <col min="13048" max="13052" width="0" style="175" hidden="1" customWidth="1"/>
    <col min="13053" max="13053" width="69.5703125" style="175" customWidth="1"/>
    <col min="13054" max="13057" width="8.42578125" style="175" bestFit="1" customWidth="1"/>
    <col min="13058" max="13058" width="12.28515625" style="175" bestFit="1" customWidth="1"/>
    <col min="13059" max="13059" width="7.28515625" style="175" bestFit="1" customWidth="1"/>
    <col min="13060" max="13060" width="7.28515625" style="175" customWidth="1"/>
    <col min="13061" max="13061" width="11.140625" style="175" bestFit="1" customWidth="1"/>
    <col min="13062" max="13062" width="6.28515625" style="175" bestFit="1" customWidth="1"/>
    <col min="13063" max="13063" width="1" style="175" customWidth="1"/>
    <col min="13064" max="13064" width="8.85546875" style="175" customWidth="1"/>
    <col min="13065" max="13302" width="10" style="175"/>
    <col min="13303" max="13303" width="1" style="175" customWidth="1"/>
    <col min="13304" max="13308" width="0" style="175" hidden="1" customWidth="1"/>
    <col min="13309" max="13309" width="69.5703125" style="175" customWidth="1"/>
    <col min="13310" max="13313" width="8.42578125" style="175" bestFit="1" customWidth="1"/>
    <col min="13314" max="13314" width="12.28515625" style="175" bestFit="1" customWidth="1"/>
    <col min="13315" max="13315" width="7.28515625" style="175" bestFit="1" customWidth="1"/>
    <col min="13316" max="13316" width="7.28515625" style="175" customWidth="1"/>
    <col min="13317" max="13317" width="11.140625" style="175" bestFit="1" customWidth="1"/>
    <col min="13318" max="13318" width="6.28515625" style="175" bestFit="1" customWidth="1"/>
    <col min="13319" max="13319" width="1" style="175" customWidth="1"/>
    <col min="13320" max="13320" width="8.85546875" style="175" customWidth="1"/>
    <col min="13321" max="13558" width="10" style="175"/>
    <col min="13559" max="13559" width="1" style="175" customWidth="1"/>
    <col min="13560" max="13564" width="0" style="175" hidden="1" customWidth="1"/>
    <col min="13565" max="13565" width="69.5703125" style="175" customWidth="1"/>
    <col min="13566" max="13569" width="8.42578125" style="175" bestFit="1" customWidth="1"/>
    <col min="13570" max="13570" width="12.28515625" style="175" bestFit="1" customWidth="1"/>
    <col min="13571" max="13571" width="7.28515625" style="175" bestFit="1" customWidth="1"/>
    <col min="13572" max="13572" width="7.28515625" style="175" customWidth="1"/>
    <col min="13573" max="13573" width="11.140625" style="175" bestFit="1" customWidth="1"/>
    <col min="13574" max="13574" width="6.28515625" style="175" bestFit="1" customWidth="1"/>
    <col min="13575" max="13575" width="1" style="175" customWidth="1"/>
    <col min="13576" max="13576" width="8.85546875" style="175" customWidth="1"/>
    <col min="13577" max="13814" width="10" style="175"/>
    <col min="13815" max="13815" width="1" style="175" customWidth="1"/>
    <col min="13816" max="13820" width="0" style="175" hidden="1" customWidth="1"/>
    <col min="13821" max="13821" width="69.5703125" style="175" customWidth="1"/>
    <col min="13822" max="13825" width="8.42578125" style="175" bestFit="1" customWidth="1"/>
    <col min="13826" max="13826" width="12.28515625" style="175" bestFit="1" customWidth="1"/>
    <col min="13827" max="13827" width="7.28515625" style="175" bestFit="1" customWidth="1"/>
    <col min="13828" max="13828" width="7.28515625" style="175" customWidth="1"/>
    <col min="13829" max="13829" width="11.140625" style="175" bestFit="1" customWidth="1"/>
    <col min="13830" max="13830" width="6.28515625" style="175" bestFit="1" customWidth="1"/>
    <col min="13831" max="13831" width="1" style="175" customWidth="1"/>
    <col min="13832" max="13832" width="8.85546875" style="175" customWidth="1"/>
    <col min="13833" max="14070" width="10" style="175"/>
    <col min="14071" max="14071" width="1" style="175" customWidth="1"/>
    <col min="14072" max="14076" width="0" style="175" hidden="1" customWidth="1"/>
    <col min="14077" max="14077" width="69.5703125" style="175" customWidth="1"/>
    <col min="14078" max="14081" width="8.42578125" style="175" bestFit="1" customWidth="1"/>
    <col min="14082" max="14082" width="12.28515625" style="175" bestFit="1" customWidth="1"/>
    <col min="14083" max="14083" width="7.28515625" style="175" bestFit="1" customWidth="1"/>
    <col min="14084" max="14084" width="7.28515625" style="175" customWidth="1"/>
    <col min="14085" max="14085" width="11.140625" style="175" bestFit="1" customWidth="1"/>
    <col min="14086" max="14086" width="6.28515625" style="175" bestFit="1" customWidth="1"/>
    <col min="14087" max="14087" width="1" style="175" customWidth="1"/>
    <col min="14088" max="14088" width="8.85546875" style="175" customWidth="1"/>
    <col min="14089" max="14326" width="10" style="175"/>
    <col min="14327" max="14327" width="1" style="175" customWidth="1"/>
    <col min="14328" max="14332" width="0" style="175" hidden="1" customWidth="1"/>
    <col min="14333" max="14333" width="69.5703125" style="175" customWidth="1"/>
    <col min="14334" max="14337" width="8.42578125" style="175" bestFit="1" customWidth="1"/>
    <col min="14338" max="14338" width="12.28515625" style="175" bestFit="1" customWidth="1"/>
    <col min="14339" max="14339" width="7.28515625" style="175" bestFit="1" customWidth="1"/>
    <col min="14340" max="14340" width="7.28515625" style="175" customWidth="1"/>
    <col min="14341" max="14341" width="11.140625" style="175" bestFit="1" customWidth="1"/>
    <col min="14342" max="14342" width="6.28515625" style="175" bestFit="1" customWidth="1"/>
    <col min="14343" max="14343" width="1" style="175" customWidth="1"/>
    <col min="14344" max="14344" width="8.85546875" style="175" customWidth="1"/>
    <col min="14345" max="14582" width="10" style="175"/>
    <col min="14583" max="14583" width="1" style="175" customWidth="1"/>
    <col min="14584" max="14588" width="0" style="175" hidden="1" customWidth="1"/>
    <col min="14589" max="14589" width="69.5703125" style="175" customWidth="1"/>
    <col min="14590" max="14593" width="8.42578125" style="175" bestFit="1" customWidth="1"/>
    <col min="14594" max="14594" width="12.28515625" style="175" bestFit="1" customWidth="1"/>
    <col min="14595" max="14595" width="7.28515625" style="175" bestFit="1" customWidth="1"/>
    <col min="14596" max="14596" width="7.28515625" style="175" customWidth="1"/>
    <col min="14597" max="14597" width="11.140625" style="175" bestFit="1" customWidth="1"/>
    <col min="14598" max="14598" width="6.28515625" style="175" bestFit="1" customWidth="1"/>
    <col min="14599" max="14599" width="1" style="175" customWidth="1"/>
    <col min="14600" max="14600" width="8.85546875" style="175" customWidth="1"/>
    <col min="14601" max="14838" width="10" style="175"/>
    <col min="14839" max="14839" width="1" style="175" customWidth="1"/>
    <col min="14840" max="14844" width="0" style="175" hidden="1" customWidth="1"/>
    <col min="14845" max="14845" width="69.5703125" style="175" customWidth="1"/>
    <col min="14846" max="14849" width="8.42578125" style="175" bestFit="1" customWidth="1"/>
    <col min="14850" max="14850" width="12.28515625" style="175" bestFit="1" customWidth="1"/>
    <col min="14851" max="14851" width="7.28515625" style="175" bestFit="1" customWidth="1"/>
    <col min="14852" max="14852" width="7.28515625" style="175" customWidth="1"/>
    <col min="14853" max="14853" width="11.140625" style="175" bestFit="1" customWidth="1"/>
    <col min="14854" max="14854" width="6.28515625" style="175" bestFit="1" customWidth="1"/>
    <col min="14855" max="14855" width="1" style="175" customWidth="1"/>
    <col min="14856" max="14856" width="8.85546875" style="175" customWidth="1"/>
    <col min="14857" max="15094" width="10" style="175"/>
    <col min="15095" max="15095" width="1" style="175" customWidth="1"/>
    <col min="15096" max="15100" width="0" style="175" hidden="1" customWidth="1"/>
    <col min="15101" max="15101" width="69.5703125" style="175" customWidth="1"/>
    <col min="15102" max="15105" width="8.42578125" style="175" bestFit="1" customWidth="1"/>
    <col min="15106" max="15106" width="12.28515625" style="175" bestFit="1" customWidth="1"/>
    <col min="15107" max="15107" width="7.28515625" style="175" bestFit="1" customWidth="1"/>
    <col min="15108" max="15108" width="7.28515625" style="175" customWidth="1"/>
    <col min="15109" max="15109" width="11.140625" style="175" bestFit="1" customWidth="1"/>
    <col min="15110" max="15110" width="6.28515625" style="175" bestFit="1" customWidth="1"/>
    <col min="15111" max="15111" width="1" style="175" customWidth="1"/>
    <col min="15112" max="15112" width="8.85546875" style="175" customWidth="1"/>
    <col min="15113" max="15350" width="10" style="175"/>
    <col min="15351" max="15351" width="1" style="175" customWidth="1"/>
    <col min="15352" max="15356" width="0" style="175" hidden="1" customWidth="1"/>
    <col min="15357" max="15357" width="69.5703125" style="175" customWidth="1"/>
    <col min="15358" max="15361" width="8.42578125" style="175" bestFit="1" customWidth="1"/>
    <col min="15362" max="15362" width="12.28515625" style="175" bestFit="1" customWidth="1"/>
    <col min="15363" max="15363" width="7.28515625" style="175" bestFit="1" customWidth="1"/>
    <col min="15364" max="15364" width="7.28515625" style="175" customWidth="1"/>
    <col min="15365" max="15365" width="11.140625" style="175" bestFit="1" customWidth="1"/>
    <col min="15366" max="15366" width="6.28515625" style="175" bestFit="1" customWidth="1"/>
    <col min="15367" max="15367" width="1" style="175" customWidth="1"/>
    <col min="15368" max="15368" width="8.85546875" style="175" customWidth="1"/>
    <col min="15369" max="15606" width="10" style="175"/>
    <col min="15607" max="15607" width="1" style="175" customWidth="1"/>
    <col min="15608" max="15612" width="0" style="175" hidden="1" customWidth="1"/>
    <col min="15613" max="15613" width="69.5703125" style="175" customWidth="1"/>
    <col min="15614" max="15617" width="8.42578125" style="175" bestFit="1" customWidth="1"/>
    <col min="15618" max="15618" width="12.28515625" style="175" bestFit="1" customWidth="1"/>
    <col min="15619" max="15619" width="7.28515625" style="175" bestFit="1" customWidth="1"/>
    <col min="15620" max="15620" width="7.28515625" style="175" customWidth="1"/>
    <col min="15621" max="15621" width="11.140625" style="175" bestFit="1" customWidth="1"/>
    <col min="15622" max="15622" width="6.28515625" style="175" bestFit="1" customWidth="1"/>
    <col min="15623" max="15623" width="1" style="175" customWidth="1"/>
    <col min="15624" max="15624" width="8.85546875" style="175" customWidth="1"/>
    <col min="15625" max="15862" width="10" style="175"/>
    <col min="15863" max="15863" width="1" style="175" customWidth="1"/>
    <col min="15864" max="15868" width="0" style="175" hidden="1" customWidth="1"/>
    <col min="15869" max="15869" width="69.5703125" style="175" customWidth="1"/>
    <col min="15870" max="15873" width="8.42578125" style="175" bestFit="1" customWidth="1"/>
    <col min="15874" max="15874" width="12.28515625" style="175" bestFit="1" customWidth="1"/>
    <col min="15875" max="15875" width="7.28515625" style="175" bestFit="1" customWidth="1"/>
    <col min="15876" max="15876" width="7.28515625" style="175" customWidth="1"/>
    <col min="15877" max="15877" width="11.140625" style="175" bestFit="1" customWidth="1"/>
    <col min="15878" max="15878" width="6.28515625" style="175" bestFit="1" customWidth="1"/>
    <col min="15879" max="15879" width="1" style="175" customWidth="1"/>
    <col min="15880" max="15880" width="8.85546875" style="175" customWidth="1"/>
    <col min="15881" max="16118" width="10" style="175"/>
    <col min="16119" max="16119" width="1" style="175" customWidth="1"/>
    <col min="16120" max="16124" width="0" style="175" hidden="1" customWidth="1"/>
    <col min="16125" max="16125" width="69.5703125" style="175" customWidth="1"/>
    <col min="16126" max="16129" width="8.42578125" style="175" bestFit="1" customWidth="1"/>
    <col min="16130" max="16130" width="12.28515625" style="175" bestFit="1" customWidth="1"/>
    <col min="16131" max="16131" width="7.28515625" style="175" bestFit="1" customWidth="1"/>
    <col min="16132" max="16132" width="7.28515625" style="175" customWidth="1"/>
    <col min="16133" max="16133" width="11.140625" style="175" bestFit="1" customWidth="1"/>
    <col min="16134" max="16134" width="6.28515625" style="175" bestFit="1" customWidth="1"/>
    <col min="16135" max="16135" width="1" style="175" customWidth="1"/>
    <col min="16136" max="16136" width="8.85546875" style="175" customWidth="1"/>
    <col min="16137" max="16384" width="10" style="175"/>
  </cols>
  <sheetData>
    <row r="1" spans="1:10" s="170" customFormat="1" ht="11.25" customHeight="1" x14ac:dyDescent="0.25">
      <c r="A1" s="169"/>
      <c r="C1" s="171"/>
      <c r="D1" s="172"/>
      <c r="E1" s="173"/>
    </row>
    <row r="2" spans="1:10" s="174" customFormat="1" ht="15.75" x14ac:dyDescent="0.25">
      <c r="A2" s="412" t="s">
        <v>725</v>
      </c>
      <c r="B2" s="412"/>
      <c r="C2" s="412"/>
      <c r="D2" s="412"/>
      <c r="E2" s="412"/>
      <c r="F2" s="412"/>
    </row>
    <row r="3" spans="1:10" s="174" customFormat="1" ht="15.75" x14ac:dyDescent="0.25"/>
    <row r="4" spans="1:10" s="170" customFormat="1" ht="15.75" x14ac:dyDescent="0.25">
      <c r="A4" s="412" t="s">
        <v>726</v>
      </c>
      <c r="B4" s="412"/>
      <c r="C4" s="412"/>
      <c r="D4" s="412"/>
      <c r="E4" s="412"/>
      <c r="F4" s="412"/>
      <c r="H4" s="175"/>
      <c r="I4" s="175"/>
      <c r="J4" s="175"/>
    </row>
    <row r="5" spans="1:10" s="176" customFormat="1" ht="14.25" customHeight="1" x14ac:dyDescent="0.25">
      <c r="A5" s="413" t="s">
        <v>727</v>
      </c>
      <c r="B5" s="413"/>
      <c r="C5" s="413"/>
      <c r="D5" s="413"/>
      <c r="E5" s="413"/>
      <c r="F5" s="413"/>
    </row>
    <row r="6" spans="1:10" s="176" customFormat="1" ht="9.75" customHeight="1" x14ac:dyDescent="0.25">
      <c r="B6" s="177"/>
      <c r="C6" s="178"/>
      <c r="D6" s="177"/>
      <c r="E6" s="179"/>
    </row>
    <row r="7" spans="1:10" s="180" customFormat="1" x14ac:dyDescent="0.25">
      <c r="A7" s="414" t="s">
        <v>728</v>
      </c>
      <c r="B7" s="416" t="s">
        <v>853</v>
      </c>
      <c r="C7" s="416"/>
      <c r="D7" s="417" t="s">
        <v>729</v>
      </c>
      <c r="E7" s="414" t="s">
        <v>730</v>
      </c>
      <c r="F7" s="416" t="s">
        <v>731</v>
      </c>
    </row>
    <row r="8" spans="1:10" s="180" customFormat="1" x14ac:dyDescent="0.25">
      <c r="A8" s="415"/>
      <c r="B8" s="181" t="s">
        <v>732</v>
      </c>
      <c r="C8" s="182" t="s">
        <v>733</v>
      </c>
      <c r="D8" s="417"/>
      <c r="E8" s="415"/>
      <c r="F8" s="416"/>
    </row>
    <row r="9" spans="1:10" s="180" customFormat="1" x14ac:dyDescent="0.25">
      <c r="A9" s="181">
        <v>1</v>
      </c>
      <c r="B9" s="181">
        <v>2</v>
      </c>
      <c r="C9" s="182">
        <v>3</v>
      </c>
      <c r="D9" s="183">
        <v>4</v>
      </c>
      <c r="E9" s="184">
        <v>5</v>
      </c>
      <c r="F9" s="181">
        <v>6</v>
      </c>
      <c r="I9" s="180" t="s">
        <v>734</v>
      </c>
    </row>
    <row r="10" spans="1:10" s="180" customFormat="1" ht="45" x14ac:dyDescent="0.25">
      <c r="A10" s="185" t="s">
        <v>735</v>
      </c>
      <c r="B10" s="186" t="s">
        <v>171</v>
      </c>
      <c r="C10" s="187" t="s">
        <v>171</v>
      </c>
      <c r="D10" s="186" t="s">
        <v>171</v>
      </c>
      <c r="E10" s="186" t="s">
        <v>171</v>
      </c>
      <c r="F10" s="188">
        <f>AVERAGE(F12:F13)</f>
        <v>2</v>
      </c>
      <c r="I10" s="189" t="s">
        <v>736</v>
      </c>
      <c r="J10" s="190">
        <v>2</v>
      </c>
    </row>
    <row r="11" spans="1:10" s="180" customFormat="1" x14ac:dyDescent="0.25">
      <c r="A11" s="185" t="s">
        <v>737</v>
      </c>
      <c r="B11" s="186"/>
      <c r="C11" s="187"/>
      <c r="D11" s="188"/>
      <c r="E11" s="191"/>
      <c r="F11" s="186"/>
      <c r="I11" s="192" t="s">
        <v>738</v>
      </c>
      <c r="J11" s="190">
        <f>C12</f>
        <v>1</v>
      </c>
    </row>
    <row r="12" spans="1:10" s="180" customFormat="1" ht="45" x14ac:dyDescent="0.25">
      <c r="A12" s="185" t="s">
        <v>739</v>
      </c>
      <c r="B12" s="186">
        <v>1</v>
      </c>
      <c r="C12" s="187">
        <v>1</v>
      </c>
      <c r="D12" s="186">
        <f>IF(AND(C12=0,B12=0),100,IF(C12=0,0,B12/C12*100))</f>
        <v>100</v>
      </c>
      <c r="E12" s="191" t="s">
        <v>740</v>
      </c>
      <c r="F12" s="188">
        <f>IF(D12=0,0,IF(AND(D12&lt;80,E12="прямая"),3,IF(AND(D12&gt;120,E12="обратная"),3,IF(AND(D12&lt;80,E12="обратная"),1,IF(AND(D12&gt;120,E12="прямая"),1,IF(AND(D12&gt;=80,D12&lt;=120),2,"Частный случай смотри приказ"))))))</f>
        <v>2</v>
      </c>
      <c r="I12" s="192" t="s">
        <v>741</v>
      </c>
      <c r="J12" s="190">
        <f>C15</f>
        <v>0</v>
      </c>
    </row>
    <row r="13" spans="1:10" s="180" customFormat="1" ht="45" x14ac:dyDescent="0.25">
      <c r="A13" s="185" t="s">
        <v>742</v>
      </c>
      <c r="B13" s="186">
        <f>SUM(B15:B18)</f>
        <v>12</v>
      </c>
      <c r="C13" s="187">
        <f>SUM(C15:C18)</f>
        <v>12</v>
      </c>
      <c r="D13" s="187">
        <f>AVERAGE(D15,D16,D17,D18)</f>
        <v>100</v>
      </c>
      <c r="E13" s="191" t="s">
        <v>740</v>
      </c>
      <c r="F13" s="188">
        <f>IF(D13=0,0,IF(AND(D13&lt;80,E13="прямая"),3,IF(AND(D13&gt;120,E13="обратная"),3,IF(AND(D13&lt;80,E13="обратная"),1,IF(AND(D13&gt;120,E13="прямая"),1,IF(AND(D13&gt;=80,D13&lt;=120),2,"Частный случай смотри приказ"))))))</f>
        <v>2</v>
      </c>
      <c r="I13" s="192" t="s">
        <v>743</v>
      </c>
      <c r="J13" s="190">
        <f>C16</f>
        <v>1</v>
      </c>
    </row>
    <row r="14" spans="1:10" s="180" customFormat="1" x14ac:dyDescent="0.25">
      <c r="A14" s="185" t="s">
        <v>744</v>
      </c>
      <c r="B14" s="186"/>
      <c r="C14" s="187"/>
      <c r="D14" s="188"/>
      <c r="E14" s="191"/>
      <c r="F14" s="186"/>
      <c r="I14" s="192" t="s">
        <v>745</v>
      </c>
      <c r="J14" s="190">
        <f>C17</f>
        <v>11</v>
      </c>
    </row>
    <row r="15" spans="1:10" s="180" customFormat="1" ht="30" x14ac:dyDescent="0.25">
      <c r="A15" s="185" t="s">
        <v>746</v>
      </c>
      <c r="B15" s="186">
        <v>0</v>
      </c>
      <c r="C15" s="187">
        <v>0</v>
      </c>
      <c r="D15" s="186">
        <f>IF(AND(C15=0,B15=0),100,IF(C15=0,0,B15/C15*100))</f>
        <v>100</v>
      </c>
      <c r="E15" s="191" t="s">
        <v>171</v>
      </c>
      <c r="F15" s="191" t="s">
        <v>171</v>
      </c>
      <c r="I15" s="192" t="s">
        <v>747</v>
      </c>
      <c r="J15" s="190">
        <f>C18</f>
        <v>0</v>
      </c>
    </row>
    <row r="16" spans="1:10" s="180" customFormat="1" ht="45" x14ac:dyDescent="0.25">
      <c r="A16" s="185" t="s">
        <v>748</v>
      </c>
      <c r="B16" s="186">
        <v>1</v>
      </c>
      <c r="C16" s="187">
        <v>1</v>
      </c>
      <c r="D16" s="186">
        <f>IF(AND(C16=0,B16=0),100,IF(C16=0,0,B16/C16*100))</f>
        <v>100</v>
      </c>
      <c r="E16" s="191" t="s">
        <v>171</v>
      </c>
      <c r="F16" s="191" t="s">
        <v>171</v>
      </c>
      <c r="I16" s="192" t="s">
        <v>749</v>
      </c>
      <c r="J16" s="190">
        <f>C22</f>
        <v>1</v>
      </c>
    </row>
    <row r="17" spans="1:10" s="180" customFormat="1" ht="30" x14ac:dyDescent="0.25">
      <c r="A17" s="185" t="s">
        <v>750</v>
      </c>
      <c r="B17" s="186">
        <v>11</v>
      </c>
      <c r="C17" s="187">
        <v>11</v>
      </c>
      <c r="D17" s="186">
        <f>IF(AND(C17=0,B17=0),100,IF(C17=0,0,B17/C17*100))</f>
        <v>100</v>
      </c>
      <c r="E17" s="191" t="s">
        <v>171</v>
      </c>
      <c r="F17" s="191" t="s">
        <v>171</v>
      </c>
      <c r="I17" s="192" t="s">
        <v>751</v>
      </c>
      <c r="J17" s="190">
        <f t="shared" ref="J17:J18" si="0">C23</f>
        <v>0</v>
      </c>
    </row>
    <row r="18" spans="1:10" s="180" customFormat="1" ht="40.5" customHeight="1" x14ac:dyDescent="0.25">
      <c r="A18" s="185" t="s">
        <v>752</v>
      </c>
      <c r="B18" s="186">
        <v>0</v>
      </c>
      <c r="C18" s="187">
        <v>0</v>
      </c>
      <c r="D18" s="186">
        <f>IF(AND(C18=0,B18=0),100,IF(C18=0,0,B18/C18*100))</f>
        <v>100</v>
      </c>
      <c r="E18" s="191" t="s">
        <v>171</v>
      </c>
      <c r="F18" s="191" t="s">
        <v>171</v>
      </c>
      <c r="I18" s="192" t="s">
        <v>753</v>
      </c>
      <c r="J18" s="190">
        <f t="shared" si="0"/>
        <v>0</v>
      </c>
    </row>
    <row r="19" spans="1:10" s="170" customFormat="1" ht="7.5" customHeight="1" x14ac:dyDescent="0.25">
      <c r="A19" s="193"/>
      <c r="B19" s="194"/>
      <c r="C19" s="195"/>
      <c r="D19" s="196"/>
      <c r="E19" s="197" t="s">
        <v>754</v>
      </c>
      <c r="F19" s="194"/>
      <c r="I19" s="192" t="s">
        <v>755</v>
      </c>
      <c r="J19" s="190">
        <f>C26</f>
        <v>1</v>
      </c>
    </row>
    <row r="20" spans="1:10" s="180" customFormat="1" ht="30" x14ac:dyDescent="0.25">
      <c r="A20" s="185" t="s">
        <v>756</v>
      </c>
      <c r="B20" s="186" t="s">
        <v>171</v>
      </c>
      <c r="C20" s="186" t="s">
        <v>171</v>
      </c>
      <c r="D20" s="186" t="s">
        <v>171</v>
      </c>
      <c r="E20" s="186" t="s">
        <v>171</v>
      </c>
      <c r="F20" s="188">
        <f>AVERAGE(F22,F23,F24)</f>
        <v>2</v>
      </c>
      <c r="I20" s="192" t="s">
        <v>757</v>
      </c>
      <c r="J20" s="190">
        <f>C28</f>
        <v>1</v>
      </c>
    </row>
    <row r="21" spans="1:10" s="180" customFormat="1" x14ac:dyDescent="0.25">
      <c r="A21" s="185" t="s">
        <v>758</v>
      </c>
      <c r="B21" s="186"/>
      <c r="C21" s="187"/>
      <c r="D21" s="188"/>
      <c r="E21" s="191" t="s">
        <v>754</v>
      </c>
      <c r="F21" s="186"/>
      <c r="I21" s="192" t="s">
        <v>759</v>
      </c>
      <c r="J21" s="190">
        <f>C31</f>
        <v>2.2813688212927757E-2</v>
      </c>
    </row>
    <row r="22" spans="1:10" s="180" customFormat="1" ht="30" x14ac:dyDescent="0.25">
      <c r="A22" s="185" t="s">
        <v>760</v>
      </c>
      <c r="B22" s="186">
        <v>1</v>
      </c>
      <c r="C22" s="187">
        <v>1</v>
      </c>
      <c r="D22" s="187">
        <f>IF(AND(C22=0,B22=0),100,IF(AND(C22=0,B22=1),100,IF(AND(B22&lt;&gt;0,C22&lt;&gt;0),B22/C22*100,)))</f>
        <v>100</v>
      </c>
      <c r="E22" s="191" t="s">
        <v>740</v>
      </c>
      <c r="F22" s="188">
        <f>IF(D22=0,0,IF(AND(D22&lt;80,E22="прямая"),3,IF(AND(D22&gt;120,E22="обратная"),3,IF(AND(D22&lt;80,E22="обратная"),1,IF(AND(D22&gt;120,E22="прямая"),1,IF(AND(D22&gt;=80,D22&lt;=120),2,"Частный случай смотри приказ"))))))</f>
        <v>2</v>
      </c>
      <c r="I22" s="192" t="s">
        <v>761</v>
      </c>
      <c r="J22" s="190">
        <f>C35</f>
        <v>7.6045627376425853E-2</v>
      </c>
    </row>
    <row r="23" spans="1:10" s="180" customFormat="1" ht="45" x14ac:dyDescent="0.25">
      <c r="A23" s="185" t="s">
        <v>762</v>
      </c>
      <c r="B23" s="186">
        <v>0</v>
      </c>
      <c r="C23" s="187">
        <v>0</v>
      </c>
      <c r="D23" s="187">
        <f>IF(AND(C23=0,B23=0),100,B23/C23*100)</f>
        <v>100</v>
      </c>
      <c r="E23" s="191" t="s">
        <v>740</v>
      </c>
      <c r="F23" s="188">
        <f>IF(D23=0,0,IF(AND(D23&lt;80,E23="прямая"),3,IF(AND(D23&gt;120,E23="обратная"),3,IF(AND(D23&lt;80,E23="обратная"),1,IF(AND(D23&gt;120,E23="прямая"),1,IF(AND(D23&gt;=80,D23&lt;=120),2,"Частный случай смотри приказ"))))))</f>
        <v>2</v>
      </c>
      <c r="I23" s="192" t="s">
        <v>763</v>
      </c>
      <c r="J23" s="190">
        <f>C36</f>
        <v>0</v>
      </c>
    </row>
    <row r="24" spans="1:10" s="180" customFormat="1" ht="51" customHeight="1" x14ac:dyDescent="0.25">
      <c r="A24" s="185" t="s">
        <v>764</v>
      </c>
      <c r="B24" s="186">
        <v>0</v>
      </c>
      <c r="C24" s="187">
        <v>0</v>
      </c>
      <c r="D24" s="187">
        <f>IF(AND(C24=0,B24=0),100,B24/C24*100)</f>
        <v>100</v>
      </c>
      <c r="E24" s="191" t="s">
        <v>740</v>
      </c>
      <c r="F24" s="188">
        <f>IF(D24=0,0,IF(AND(D24&lt;80,E24="прямая"),3,IF(AND(D24&gt;120,E24="обратная"),3,IF(AND(D24&lt;80,E24="обратная"),1,IF(AND(D24&gt;120,E24="прямая"),1,IF(AND(D24&gt;=80,D24&lt;=120),2,"Частный случай смотри приказ"))))))</f>
        <v>2</v>
      </c>
    </row>
    <row r="25" spans="1:10" s="180" customFormat="1" ht="13.5" customHeight="1" x14ac:dyDescent="0.25">
      <c r="A25" s="185"/>
      <c r="B25" s="186"/>
      <c r="C25" s="187"/>
      <c r="D25" s="187"/>
      <c r="E25" s="191"/>
      <c r="F25" s="186"/>
    </row>
    <row r="26" spans="1:10" s="180" customFormat="1" ht="45.75" customHeight="1" x14ac:dyDescent="0.25">
      <c r="A26" s="185" t="s">
        <v>765</v>
      </c>
      <c r="B26" s="186">
        <v>1</v>
      </c>
      <c r="C26" s="187">
        <v>1</v>
      </c>
      <c r="D26" s="187">
        <f>IF(AND(C26=0,B26=0),100,B26/C26*100)</f>
        <v>100</v>
      </c>
      <c r="E26" s="191" t="s">
        <v>740</v>
      </c>
      <c r="F26" s="188">
        <f>IF(D26=0,0,IF(AND(D26&lt;80,E26="прямая"),3,IF(AND(D26&gt;120,E26="обратная"),3,IF(AND(D26&lt;80,E26="обратная"),1,IF(AND(D26&gt;120,E26="прямая"),1,IF(AND(D26&gt;=80,D26&lt;=120),2,"Частный случай смотри приказ"))))))</f>
        <v>2</v>
      </c>
    </row>
    <row r="27" spans="1:10" s="180" customFormat="1" ht="13.5" customHeight="1" x14ac:dyDescent="0.25">
      <c r="A27" s="185"/>
      <c r="B27" s="186"/>
      <c r="C27" s="187"/>
      <c r="D27" s="187"/>
      <c r="E27" s="191"/>
      <c r="F27" s="186"/>
    </row>
    <row r="28" spans="1:10" s="180" customFormat="1" ht="57.75" customHeight="1" x14ac:dyDescent="0.25">
      <c r="A28" s="185" t="s">
        <v>766</v>
      </c>
      <c r="B28" s="186">
        <v>1</v>
      </c>
      <c r="C28" s="187">
        <v>1</v>
      </c>
      <c r="D28" s="187">
        <f>IF(AND(C28=0,B28=0),100,B28/C28*100)</f>
        <v>100</v>
      </c>
      <c r="E28" s="191" t="s">
        <v>740</v>
      </c>
      <c r="F28" s="188">
        <f>IF(D28=0,0,IF(AND(D28&lt;80,E28="прямая"),3,IF(AND(D28&gt;120,E28="обратная"),3,IF(AND(D28&lt;80,E28="обратная"),1,IF(AND(D28&gt;120,E28="прямая"),1,IF(AND(D28&gt;=80,D28&lt;=120),2,"Частный случай смотри приказ"))))))</f>
        <v>2</v>
      </c>
    </row>
    <row r="29" spans="1:10" s="170" customFormat="1" ht="9" customHeight="1" x14ac:dyDescent="0.25">
      <c r="A29" s="193"/>
      <c r="B29" s="194"/>
      <c r="C29" s="195"/>
      <c r="D29" s="196"/>
      <c r="E29" s="197" t="s">
        <v>754</v>
      </c>
      <c r="F29" s="194"/>
    </row>
    <row r="30" spans="1:10" s="180" customFormat="1" ht="33.75" customHeight="1" x14ac:dyDescent="0.25">
      <c r="A30" s="185" t="s">
        <v>767</v>
      </c>
      <c r="B30" s="198">
        <f>B31</f>
        <v>2.3529411764705882E-2</v>
      </c>
      <c r="C30" s="198">
        <f>C31</f>
        <v>2.2813688212927757E-2</v>
      </c>
      <c r="D30" s="187">
        <f>D31</f>
        <v>103.13725490196077</v>
      </c>
      <c r="E30" s="186" t="s">
        <v>768</v>
      </c>
      <c r="F30" s="188">
        <f>IF(D30=0,0,IF(AND(D30&lt;80,E30="прямая"),3,IF(AND(D30&gt;120,E30="обратная"),3,IF(AND(D30&lt;80,E30="обратная"),1,IF(AND(D30&gt;120,E30="прямая"),1,IF(AND(D30&gt;=80,D30&lt;=120),2,"Частный случай смотри приказ"))))))</f>
        <v>2</v>
      </c>
    </row>
    <row r="31" spans="1:10" s="180" customFormat="1" ht="60" x14ac:dyDescent="0.25">
      <c r="A31" s="185" t="s">
        <v>769</v>
      </c>
      <c r="B31" s="198">
        <v>2.3529411764705882E-2</v>
      </c>
      <c r="C31" s="198">
        <v>2.2813688212927757E-2</v>
      </c>
      <c r="D31" s="187">
        <f>IF(AND(C31=0,B31=0),100,B31/C31*100)</f>
        <v>103.13725490196077</v>
      </c>
      <c r="E31" s="191" t="s">
        <v>754</v>
      </c>
      <c r="F31" s="186"/>
    </row>
    <row r="32" spans="1:10" s="170" customFormat="1" ht="8.25" customHeight="1" x14ac:dyDescent="0.25">
      <c r="A32" s="193"/>
      <c r="B32" s="194"/>
      <c r="C32" s="195"/>
      <c r="D32" s="196"/>
      <c r="E32" s="197" t="s">
        <v>754</v>
      </c>
      <c r="F32" s="194"/>
    </row>
    <row r="33" spans="1:12" s="180" customFormat="1" ht="51" customHeight="1" x14ac:dyDescent="0.25">
      <c r="A33" s="185" t="s">
        <v>770</v>
      </c>
      <c r="B33" s="186" t="s">
        <v>171</v>
      </c>
      <c r="C33" s="186" t="s">
        <v>171</v>
      </c>
      <c r="D33" s="186" t="s">
        <v>171</v>
      </c>
      <c r="E33" s="186" t="s">
        <v>171</v>
      </c>
      <c r="F33" s="188">
        <f>AVERAGE(F35,F36)</f>
        <v>2</v>
      </c>
    </row>
    <row r="34" spans="1:12" s="180" customFormat="1" x14ac:dyDescent="0.25">
      <c r="A34" s="185" t="s">
        <v>758</v>
      </c>
      <c r="B34" s="186"/>
      <c r="C34" s="187"/>
      <c r="D34" s="188"/>
      <c r="E34" s="191" t="s">
        <v>754</v>
      </c>
      <c r="F34" s="186"/>
    </row>
    <row r="35" spans="1:12" s="180" customFormat="1" ht="45" x14ac:dyDescent="0.25">
      <c r="A35" s="185" t="s">
        <v>771</v>
      </c>
      <c r="B35" s="198">
        <v>7.4509803921568626E-2</v>
      </c>
      <c r="C35" s="198">
        <v>7.6045627376425853E-2</v>
      </c>
      <c r="D35" s="187">
        <f>IF(AND(C35=0,B35=0),100,B35/C35*100)</f>
        <v>97.980392156862749</v>
      </c>
      <c r="E35" s="186" t="s">
        <v>768</v>
      </c>
      <c r="F35" s="188">
        <f>IF(D35=0,0,IF(AND(D35&lt;80,E35="прямая"),3,IF(AND(D35&gt;120,E35="обратная"),3,IF(AND(D35&lt;80,E35="обратная"),1,IF(AND(D35&gt;120,E35="прямая"),1,IF(AND(D35&gt;=80,D35&lt;=120),2,"Частный случай смотри приказ"))))))</f>
        <v>2</v>
      </c>
      <c r="L35" s="180" t="s">
        <v>772</v>
      </c>
    </row>
    <row r="36" spans="1:12" s="180" customFormat="1" ht="66" customHeight="1" x14ac:dyDescent="0.25">
      <c r="A36" s="185" t="s">
        <v>773</v>
      </c>
      <c r="B36" s="186">
        <v>0</v>
      </c>
      <c r="C36" s="187">
        <v>0</v>
      </c>
      <c r="D36" s="187">
        <f>IF(AND(C36=0,B36=0),100,B36/C36*100)</f>
        <v>100</v>
      </c>
      <c r="E36" s="186" t="s">
        <v>768</v>
      </c>
      <c r="F36" s="188">
        <f>IF(D36=0,0,IF(AND(D36&lt;80,E36="прямая"),3,IF(AND(D36&gt;120,E36="обратная"),3,IF(AND(D36&lt;80,E36="обратная"),1,IF(AND(D36&gt;120,E36="прямая"),1,IF(AND(D36&gt;=80,D36&lt;=120),2,"Частный случай смотри приказ"))))))</f>
        <v>2</v>
      </c>
    </row>
    <row r="37" spans="1:12" s="170" customFormat="1" ht="6.75" customHeight="1" x14ac:dyDescent="0.25">
      <c r="A37" s="193"/>
      <c r="B37" s="194"/>
      <c r="C37" s="195"/>
      <c r="D37" s="196"/>
      <c r="E37" s="197" t="s">
        <v>754</v>
      </c>
      <c r="F37" s="194"/>
    </row>
    <row r="38" spans="1:12" s="202" customFormat="1" ht="16.5" customHeight="1" x14ac:dyDescent="0.25">
      <c r="A38" s="199" t="s">
        <v>774</v>
      </c>
      <c r="B38" s="200" t="s">
        <v>171</v>
      </c>
      <c r="C38" s="200" t="s">
        <v>171</v>
      </c>
      <c r="D38" s="200" t="s">
        <v>171</v>
      </c>
      <c r="E38" s="200" t="s">
        <v>171</v>
      </c>
      <c r="F38" s="201">
        <f>ROUND(AVERAGE(F10,F20,F26,F28,F30,F33),4)</f>
        <v>2</v>
      </c>
    </row>
    <row r="39" spans="1:12" s="170" customFormat="1" ht="37.5" customHeight="1" x14ac:dyDescent="0.25">
      <c r="A39" s="203"/>
      <c r="C39" s="171"/>
      <c r="D39" s="172"/>
      <c r="E39" s="173"/>
    </row>
    <row r="40" spans="1:12" s="207" customFormat="1" ht="28.5" customHeight="1" x14ac:dyDescent="0.25">
      <c r="A40" s="204" t="str">
        <f>Содержание!C27</f>
        <v>Генеральный директор</v>
      </c>
      <c r="B40" s="204"/>
      <c r="C40" s="205"/>
      <c r="D40" s="206"/>
      <c r="E40" s="409" t="str">
        <f>Содержание!E27</f>
        <v>Мажурин В.А.</v>
      </c>
      <c r="F40" s="409"/>
      <c r="H40" s="208"/>
    </row>
    <row r="41" spans="1:12" s="207" customFormat="1" x14ac:dyDescent="0.25">
      <c r="A41" s="209" t="s">
        <v>45</v>
      </c>
      <c r="C41" s="410" t="s">
        <v>47</v>
      </c>
      <c r="D41" s="410"/>
      <c r="E41" s="411" t="s">
        <v>775</v>
      </c>
      <c r="F41" s="411"/>
      <c r="H41" s="208"/>
    </row>
    <row r="42" spans="1:12" s="173" customFormat="1" ht="5.25" x14ac:dyDescent="0.25">
      <c r="C42" s="210"/>
      <c r="D42" s="211"/>
    </row>
    <row r="47" spans="1:12" x14ac:dyDescent="0.25">
      <c r="B47" s="213"/>
    </row>
  </sheetData>
  <mergeCells count="11">
    <mergeCell ref="E40:F40"/>
    <mergeCell ref="C41:D41"/>
    <mergeCell ref="E41:F41"/>
    <mergeCell ref="A2:F2"/>
    <mergeCell ref="A4:F4"/>
    <mergeCell ref="A5:F5"/>
    <mergeCell ref="A7:A8"/>
    <mergeCell ref="B7:C7"/>
    <mergeCell ref="D7:D8"/>
    <mergeCell ref="E7:E8"/>
    <mergeCell ref="F7:F8"/>
  </mergeCells>
  <pageMargins left="0.39370078740157483" right="0.39370078740157483" top="0.39370078740157483" bottom="0.39370078740157483" header="0.31496062992125984" footer="0.31496062992125984"/>
  <pageSetup paperSize="9" scale="67" orientation="portrait" horizontalDpi="4294967295" verticalDpi="4294967295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31"/>
  <sheetViews>
    <sheetView view="pageBreakPreview" zoomScaleNormal="100" zoomScaleSheetLayoutView="100" workbookViewId="0">
      <selection activeCell="B8" sqref="B8"/>
    </sheetView>
  </sheetViews>
  <sheetFormatPr defaultColWidth="10" defaultRowHeight="15" x14ac:dyDescent="0.25"/>
  <cols>
    <col min="1" max="1" width="77.42578125" style="180" customWidth="1"/>
    <col min="2" max="2" width="17.140625" style="243" customWidth="1"/>
    <col min="3" max="3" width="15.28515625" style="243" customWidth="1"/>
    <col min="4" max="4" width="9" style="180" customWidth="1"/>
    <col min="5" max="5" width="10.5703125" style="180" bestFit="1" customWidth="1"/>
    <col min="6" max="6" width="11.28515625" style="180" customWidth="1"/>
    <col min="7" max="7" width="20" style="170" customWidth="1"/>
    <col min="8" max="9" width="0" style="175" hidden="1" customWidth="1"/>
    <col min="10" max="246" width="10" style="175"/>
    <col min="247" max="247" width="1" style="175" customWidth="1"/>
    <col min="248" max="252" width="0" style="175" hidden="1" customWidth="1"/>
    <col min="253" max="253" width="79" style="175" customWidth="1"/>
    <col min="254" max="257" width="8.42578125" style="175" bestFit="1" customWidth="1"/>
    <col min="258" max="258" width="12.28515625" style="175" bestFit="1" customWidth="1"/>
    <col min="259" max="259" width="7.28515625" style="175" bestFit="1" customWidth="1"/>
    <col min="260" max="260" width="5.7109375" style="175" bestFit="1" customWidth="1"/>
    <col min="261" max="261" width="10.5703125" style="175" bestFit="1" customWidth="1"/>
    <col min="262" max="262" width="7.28515625" style="175" customWidth="1"/>
    <col min="263" max="263" width="1" style="175" customWidth="1"/>
    <col min="264" max="502" width="10" style="175"/>
    <col min="503" max="503" width="1" style="175" customWidth="1"/>
    <col min="504" max="508" width="0" style="175" hidden="1" customWidth="1"/>
    <col min="509" max="509" width="79" style="175" customWidth="1"/>
    <col min="510" max="513" width="8.42578125" style="175" bestFit="1" customWidth="1"/>
    <col min="514" max="514" width="12.28515625" style="175" bestFit="1" customWidth="1"/>
    <col min="515" max="515" width="7.28515625" style="175" bestFit="1" customWidth="1"/>
    <col min="516" max="516" width="5.7109375" style="175" bestFit="1" customWidth="1"/>
    <col min="517" max="517" width="10.5703125" style="175" bestFit="1" customWidth="1"/>
    <col min="518" max="518" width="7.28515625" style="175" customWidth="1"/>
    <col min="519" max="519" width="1" style="175" customWidth="1"/>
    <col min="520" max="758" width="10" style="175"/>
    <col min="759" max="759" width="1" style="175" customWidth="1"/>
    <col min="760" max="764" width="0" style="175" hidden="1" customWidth="1"/>
    <col min="765" max="765" width="79" style="175" customWidth="1"/>
    <col min="766" max="769" width="8.42578125" style="175" bestFit="1" customWidth="1"/>
    <col min="770" max="770" width="12.28515625" style="175" bestFit="1" customWidth="1"/>
    <col min="771" max="771" width="7.28515625" style="175" bestFit="1" customWidth="1"/>
    <col min="772" max="772" width="5.7109375" style="175" bestFit="1" customWidth="1"/>
    <col min="773" max="773" width="10.5703125" style="175" bestFit="1" customWidth="1"/>
    <col min="774" max="774" width="7.28515625" style="175" customWidth="1"/>
    <col min="775" max="775" width="1" style="175" customWidth="1"/>
    <col min="776" max="1014" width="10" style="175"/>
    <col min="1015" max="1015" width="1" style="175" customWidth="1"/>
    <col min="1016" max="1020" width="0" style="175" hidden="1" customWidth="1"/>
    <col min="1021" max="1021" width="79" style="175" customWidth="1"/>
    <col min="1022" max="1025" width="8.42578125" style="175" bestFit="1" customWidth="1"/>
    <col min="1026" max="1026" width="12.28515625" style="175" bestFit="1" customWidth="1"/>
    <col min="1027" max="1027" width="7.28515625" style="175" bestFit="1" customWidth="1"/>
    <col min="1028" max="1028" width="5.7109375" style="175" bestFit="1" customWidth="1"/>
    <col min="1029" max="1029" width="10.5703125" style="175" bestFit="1" customWidth="1"/>
    <col min="1030" max="1030" width="7.28515625" style="175" customWidth="1"/>
    <col min="1031" max="1031" width="1" style="175" customWidth="1"/>
    <col min="1032" max="1270" width="10" style="175"/>
    <col min="1271" max="1271" width="1" style="175" customWidth="1"/>
    <col min="1272" max="1276" width="0" style="175" hidden="1" customWidth="1"/>
    <col min="1277" max="1277" width="79" style="175" customWidth="1"/>
    <col min="1278" max="1281" width="8.42578125" style="175" bestFit="1" customWidth="1"/>
    <col min="1282" max="1282" width="12.28515625" style="175" bestFit="1" customWidth="1"/>
    <col min="1283" max="1283" width="7.28515625" style="175" bestFit="1" customWidth="1"/>
    <col min="1284" max="1284" width="5.7109375" style="175" bestFit="1" customWidth="1"/>
    <col min="1285" max="1285" width="10.5703125" style="175" bestFit="1" customWidth="1"/>
    <col min="1286" max="1286" width="7.28515625" style="175" customWidth="1"/>
    <col min="1287" max="1287" width="1" style="175" customWidth="1"/>
    <col min="1288" max="1526" width="10" style="175"/>
    <col min="1527" max="1527" width="1" style="175" customWidth="1"/>
    <col min="1528" max="1532" width="0" style="175" hidden="1" customWidth="1"/>
    <col min="1533" max="1533" width="79" style="175" customWidth="1"/>
    <col min="1534" max="1537" width="8.42578125" style="175" bestFit="1" customWidth="1"/>
    <col min="1538" max="1538" width="12.28515625" style="175" bestFit="1" customWidth="1"/>
    <col min="1539" max="1539" width="7.28515625" style="175" bestFit="1" customWidth="1"/>
    <col min="1540" max="1540" width="5.7109375" style="175" bestFit="1" customWidth="1"/>
    <col min="1541" max="1541" width="10.5703125" style="175" bestFit="1" customWidth="1"/>
    <col min="1542" max="1542" width="7.28515625" style="175" customWidth="1"/>
    <col min="1543" max="1543" width="1" style="175" customWidth="1"/>
    <col min="1544" max="1782" width="10" style="175"/>
    <col min="1783" max="1783" width="1" style="175" customWidth="1"/>
    <col min="1784" max="1788" width="0" style="175" hidden="1" customWidth="1"/>
    <col min="1789" max="1789" width="79" style="175" customWidth="1"/>
    <col min="1790" max="1793" width="8.42578125" style="175" bestFit="1" customWidth="1"/>
    <col min="1794" max="1794" width="12.28515625" style="175" bestFit="1" customWidth="1"/>
    <col min="1795" max="1795" width="7.28515625" style="175" bestFit="1" customWidth="1"/>
    <col min="1796" max="1796" width="5.7109375" style="175" bestFit="1" customWidth="1"/>
    <col min="1797" max="1797" width="10.5703125" style="175" bestFit="1" customWidth="1"/>
    <col min="1798" max="1798" width="7.28515625" style="175" customWidth="1"/>
    <col min="1799" max="1799" width="1" style="175" customWidth="1"/>
    <col min="1800" max="2038" width="10" style="175"/>
    <col min="2039" max="2039" width="1" style="175" customWidth="1"/>
    <col min="2040" max="2044" width="0" style="175" hidden="1" customWidth="1"/>
    <col min="2045" max="2045" width="79" style="175" customWidth="1"/>
    <col min="2046" max="2049" width="8.42578125" style="175" bestFit="1" customWidth="1"/>
    <col min="2050" max="2050" width="12.28515625" style="175" bestFit="1" customWidth="1"/>
    <col min="2051" max="2051" width="7.28515625" style="175" bestFit="1" customWidth="1"/>
    <col min="2052" max="2052" width="5.7109375" style="175" bestFit="1" customWidth="1"/>
    <col min="2053" max="2053" width="10.5703125" style="175" bestFit="1" customWidth="1"/>
    <col min="2054" max="2054" width="7.28515625" style="175" customWidth="1"/>
    <col min="2055" max="2055" width="1" style="175" customWidth="1"/>
    <col min="2056" max="2294" width="10" style="175"/>
    <col min="2295" max="2295" width="1" style="175" customWidth="1"/>
    <col min="2296" max="2300" width="0" style="175" hidden="1" customWidth="1"/>
    <col min="2301" max="2301" width="79" style="175" customWidth="1"/>
    <col min="2302" max="2305" width="8.42578125" style="175" bestFit="1" customWidth="1"/>
    <col min="2306" max="2306" width="12.28515625" style="175" bestFit="1" customWidth="1"/>
    <col min="2307" max="2307" width="7.28515625" style="175" bestFit="1" customWidth="1"/>
    <col min="2308" max="2308" width="5.7109375" style="175" bestFit="1" customWidth="1"/>
    <col min="2309" max="2309" width="10.5703125" style="175" bestFit="1" customWidth="1"/>
    <col min="2310" max="2310" width="7.28515625" style="175" customWidth="1"/>
    <col min="2311" max="2311" width="1" style="175" customWidth="1"/>
    <col min="2312" max="2550" width="10" style="175"/>
    <col min="2551" max="2551" width="1" style="175" customWidth="1"/>
    <col min="2552" max="2556" width="0" style="175" hidden="1" customWidth="1"/>
    <col min="2557" max="2557" width="79" style="175" customWidth="1"/>
    <col min="2558" max="2561" width="8.42578125" style="175" bestFit="1" customWidth="1"/>
    <col min="2562" max="2562" width="12.28515625" style="175" bestFit="1" customWidth="1"/>
    <col min="2563" max="2563" width="7.28515625" style="175" bestFit="1" customWidth="1"/>
    <col min="2564" max="2564" width="5.7109375" style="175" bestFit="1" customWidth="1"/>
    <col min="2565" max="2565" width="10.5703125" style="175" bestFit="1" customWidth="1"/>
    <col min="2566" max="2566" width="7.28515625" style="175" customWidth="1"/>
    <col min="2567" max="2567" width="1" style="175" customWidth="1"/>
    <col min="2568" max="2806" width="10" style="175"/>
    <col min="2807" max="2807" width="1" style="175" customWidth="1"/>
    <col min="2808" max="2812" width="0" style="175" hidden="1" customWidth="1"/>
    <col min="2813" max="2813" width="79" style="175" customWidth="1"/>
    <col min="2814" max="2817" width="8.42578125" style="175" bestFit="1" customWidth="1"/>
    <col min="2818" max="2818" width="12.28515625" style="175" bestFit="1" customWidth="1"/>
    <col min="2819" max="2819" width="7.28515625" style="175" bestFit="1" customWidth="1"/>
    <col min="2820" max="2820" width="5.7109375" style="175" bestFit="1" customWidth="1"/>
    <col min="2821" max="2821" width="10.5703125" style="175" bestFit="1" customWidth="1"/>
    <col min="2822" max="2822" width="7.28515625" style="175" customWidth="1"/>
    <col min="2823" max="2823" width="1" style="175" customWidth="1"/>
    <col min="2824" max="3062" width="10" style="175"/>
    <col min="3063" max="3063" width="1" style="175" customWidth="1"/>
    <col min="3064" max="3068" width="0" style="175" hidden="1" customWidth="1"/>
    <col min="3069" max="3069" width="79" style="175" customWidth="1"/>
    <col min="3070" max="3073" width="8.42578125" style="175" bestFit="1" customWidth="1"/>
    <col min="3074" max="3074" width="12.28515625" style="175" bestFit="1" customWidth="1"/>
    <col min="3075" max="3075" width="7.28515625" style="175" bestFit="1" customWidth="1"/>
    <col min="3076" max="3076" width="5.7109375" style="175" bestFit="1" customWidth="1"/>
    <col min="3077" max="3077" width="10.5703125" style="175" bestFit="1" customWidth="1"/>
    <col min="3078" max="3078" width="7.28515625" style="175" customWidth="1"/>
    <col min="3079" max="3079" width="1" style="175" customWidth="1"/>
    <col min="3080" max="3318" width="10" style="175"/>
    <col min="3319" max="3319" width="1" style="175" customWidth="1"/>
    <col min="3320" max="3324" width="0" style="175" hidden="1" customWidth="1"/>
    <col min="3325" max="3325" width="79" style="175" customWidth="1"/>
    <col min="3326" max="3329" width="8.42578125" style="175" bestFit="1" customWidth="1"/>
    <col min="3330" max="3330" width="12.28515625" style="175" bestFit="1" customWidth="1"/>
    <col min="3331" max="3331" width="7.28515625" style="175" bestFit="1" customWidth="1"/>
    <col min="3332" max="3332" width="5.7109375" style="175" bestFit="1" customWidth="1"/>
    <col min="3333" max="3333" width="10.5703125" style="175" bestFit="1" customWidth="1"/>
    <col min="3334" max="3334" width="7.28515625" style="175" customWidth="1"/>
    <col min="3335" max="3335" width="1" style="175" customWidth="1"/>
    <col min="3336" max="3574" width="10" style="175"/>
    <col min="3575" max="3575" width="1" style="175" customWidth="1"/>
    <col min="3576" max="3580" width="0" style="175" hidden="1" customWidth="1"/>
    <col min="3581" max="3581" width="79" style="175" customWidth="1"/>
    <col min="3582" max="3585" width="8.42578125" style="175" bestFit="1" customWidth="1"/>
    <col min="3586" max="3586" width="12.28515625" style="175" bestFit="1" customWidth="1"/>
    <col min="3587" max="3587" width="7.28515625" style="175" bestFit="1" customWidth="1"/>
    <col min="3588" max="3588" width="5.7109375" style="175" bestFit="1" customWidth="1"/>
    <col min="3589" max="3589" width="10.5703125" style="175" bestFit="1" customWidth="1"/>
    <col min="3590" max="3590" width="7.28515625" style="175" customWidth="1"/>
    <col min="3591" max="3591" width="1" style="175" customWidth="1"/>
    <col min="3592" max="3830" width="10" style="175"/>
    <col min="3831" max="3831" width="1" style="175" customWidth="1"/>
    <col min="3832" max="3836" width="0" style="175" hidden="1" customWidth="1"/>
    <col min="3837" max="3837" width="79" style="175" customWidth="1"/>
    <col min="3838" max="3841" width="8.42578125" style="175" bestFit="1" customWidth="1"/>
    <col min="3842" max="3842" width="12.28515625" style="175" bestFit="1" customWidth="1"/>
    <col min="3843" max="3843" width="7.28515625" style="175" bestFit="1" customWidth="1"/>
    <col min="3844" max="3844" width="5.7109375" style="175" bestFit="1" customWidth="1"/>
    <col min="3845" max="3845" width="10.5703125" style="175" bestFit="1" customWidth="1"/>
    <col min="3846" max="3846" width="7.28515625" style="175" customWidth="1"/>
    <col min="3847" max="3847" width="1" style="175" customWidth="1"/>
    <col min="3848" max="4086" width="10" style="175"/>
    <col min="4087" max="4087" width="1" style="175" customWidth="1"/>
    <col min="4088" max="4092" width="0" style="175" hidden="1" customWidth="1"/>
    <col min="4093" max="4093" width="79" style="175" customWidth="1"/>
    <col min="4094" max="4097" width="8.42578125" style="175" bestFit="1" customWidth="1"/>
    <col min="4098" max="4098" width="12.28515625" style="175" bestFit="1" customWidth="1"/>
    <col min="4099" max="4099" width="7.28515625" style="175" bestFit="1" customWidth="1"/>
    <col min="4100" max="4100" width="5.7109375" style="175" bestFit="1" customWidth="1"/>
    <col min="4101" max="4101" width="10.5703125" style="175" bestFit="1" customWidth="1"/>
    <col min="4102" max="4102" width="7.28515625" style="175" customWidth="1"/>
    <col min="4103" max="4103" width="1" style="175" customWidth="1"/>
    <col min="4104" max="4342" width="10" style="175"/>
    <col min="4343" max="4343" width="1" style="175" customWidth="1"/>
    <col min="4344" max="4348" width="0" style="175" hidden="1" customWidth="1"/>
    <col min="4349" max="4349" width="79" style="175" customWidth="1"/>
    <col min="4350" max="4353" width="8.42578125" style="175" bestFit="1" customWidth="1"/>
    <col min="4354" max="4354" width="12.28515625" style="175" bestFit="1" customWidth="1"/>
    <col min="4355" max="4355" width="7.28515625" style="175" bestFit="1" customWidth="1"/>
    <col min="4356" max="4356" width="5.7109375" style="175" bestFit="1" customWidth="1"/>
    <col min="4357" max="4357" width="10.5703125" style="175" bestFit="1" customWidth="1"/>
    <col min="4358" max="4358" width="7.28515625" style="175" customWidth="1"/>
    <col min="4359" max="4359" width="1" style="175" customWidth="1"/>
    <col min="4360" max="4598" width="10" style="175"/>
    <col min="4599" max="4599" width="1" style="175" customWidth="1"/>
    <col min="4600" max="4604" width="0" style="175" hidden="1" customWidth="1"/>
    <col min="4605" max="4605" width="79" style="175" customWidth="1"/>
    <col min="4606" max="4609" width="8.42578125" style="175" bestFit="1" customWidth="1"/>
    <col min="4610" max="4610" width="12.28515625" style="175" bestFit="1" customWidth="1"/>
    <col min="4611" max="4611" width="7.28515625" style="175" bestFit="1" customWidth="1"/>
    <col min="4612" max="4612" width="5.7109375" style="175" bestFit="1" customWidth="1"/>
    <col min="4613" max="4613" width="10.5703125" style="175" bestFit="1" customWidth="1"/>
    <col min="4614" max="4614" width="7.28515625" style="175" customWidth="1"/>
    <col min="4615" max="4615" width="1" style="175" customWidth="1"/>
    <col min="4616" max="4854" width="10" style="175"/>
    <col min="4855" max="4855" width="1" style="175" customWidth="1"/>
    <col min="4856" max="4860" width="0" style="175" hidden="1" customWidth="1"/>
    <col min="4861" max="4861" width="79" style="175" customWidth="1"/>
    <col min="4862" max="4865" width="8.42578125" style="175" bestFit="1" customWidth="1"/>
    <col min="4866" max="4866" width="12.28515625" style="175" bestFit="1" customWidth="1"/>
    <col min="4867" max="4867" width="7.28515625" style="175" bestFit="1" customWidth="1"/>
    <col min="4868" max="4868" width="5.7109375" style="175" bestFit="1" customWidth="1"/>
    <col min="4869" max="4869" width="10.5703125" style="175" bestFit="1" customWidth="1"/>
    <col min="4870" max="4870" width="7.28515625" style="175" customWidth="1"/>
    <col min="4871" max="4871" width="1" style="175" customWidth="1"/>
    <col min="4872" max="5110" width="10" style="175"/>
    <col min="5111" max="5111" width="1" style="175" customWidth="1"/>
    <col min="5112" max="5116" width="0" style="175" hidden="1" customWidth="1"/>
    <col min="5117" max="5117" width="79" style="175" customWidth="1"/>
    <col min="5118" max="5121" width="8.42578125" style="175" bestFit="1" customWidth="1"/>
    <col min="5122" max="5122" width="12.28515625" style="175" bestFit="1" customWidth="1"/>
    <col min="5123" max="5123" width="7.28515625" style="175" bestFit="1" customWidth="1"/>
    <col min="5124" max="5124" width="5.7109375" style="175" bestFit="1" customWidth="1"/>
    <col min="5125" max="5125" width="10.5703125" style="175" bestFit="1" customWidth="1"/>
    <col min="5126" max="5126" width="7.28515625" style="175" customWidth="1"/>
    <col min="5127" max="5127" width="1" style="175" customWidth="1"/>
    <col min="5128" max="5366" width="10" style="175"/>
    <col min="5367" max="5367" width="1" style="175" customWidth="1"/>
    <col min="5368" max="5372" width="0" style="175" hidden="1" customWidth="1"/>
    <col min="5373" max="5373" width="79" style="175" customWidth="1"/>
    <col min="5374" max="5377" width="8.42578125" style="175" bestFit="1" customWidth="1"/>
    <col min="5378" max="5378" width="12.28515625" style="175" bestFit="1" customWidth="1"/>
    <col min="5379" max="5379" width="7.28515625" style="175" bestFit="1" customWidth="1"/>
    <col min="5380" max="5380" width="5.7109375" style="175" bestFit="1" customWidth="1"/>
    <col min="5381" max="5381" width="10.5703125" style="175" bestFit="1" customWidth="1"/>
    <col min="5382" max="5382" width="7.28515625" style="175" customWidth="1"/>
    <col min="5383" max="5383" width="1" style="175" customWidth="1"/>
    <col min="5384" max="5622" width="10" style="175"/>
    <col min="5623" max="5623" width="1" style="175" customWidth="1"/>
    <col min="5624" max="5628" width="0" style="175" hidden="1" customWidth="1"/>
    <col min="5629" max="5629" width="79" style="175" customWidth="1"/>
    <col min="5630" max="5633" width="8.42578125" style="175" bestFit="1" customWidth="1"/>
    <col min="5634" max="5634" width="12.28515625" style="175" bestFit="1" customWidth="1"/>
    <col min="5635" max="5635" width="7.28515625" style="175" bestFit="1" customWidth="1"/>
    <col min="5636" max="5636" width="5.7109375" style="175" bestFit="1" customWidth="1"/>
    <col min="5637" max="5637" width="10.5703125" style="175" bestFit="1" customWidth="1"/>
    <col min="5638" max="5638" width="7.28515625" style="175" customWidth="1"/>
    <col min="5639" max="5639" width="1" style="175" customWidth="1"/>
    <col min="5640" max="5878" width="10" style="175"/>
    <col min="5879" max="5879" width="1" style="175" customWidth="1"/>
    <col min="5880" max="5884" width="0" style="175" hidden="1" customWidth="1"/>
    <col min="5885" max="5885" width="79" style="175" customWidth="1"/>
    <col min="5886" max="5889" width="8.42578125" style="175" bestFit="1" customWidth="1"/>
    <col min="5890" max="5890" width="12.28515625" style="175" bestFit="1" customWidth="1"/>
    <col min="5891" max="5891" width="7.28515625" style="175" bestFit="1" customWidth="1"/>
    <col min="5892" max="5892" width="5.7109375" style="175" bestFit="1" customWidth="1"/>
    <col min="5893" max="5893" width="10.5703125" style="175" bestFit="1" customWidth="1"/>
    <col min="5894" max="5894" width="7.28515625" style="175" customWidth="1"/>
    <col min="5895" max="5895" width="1" style="175" customWidth="1"/>
    <col min="5896" max="6134" width="10" style="175"/>
    <col min="6135" max="6135" width="1" style="175" customWidth="1"/>
    <col min="6136" max="6140" width="0" style="175" hidden="1" customWidth="1"/>
    <col min="6141" max="6141" width="79" style="175" customWidth="1"/>
    <col min="6142" max="6145" width="8.42578125" style="175" bestFit="1" customWidth="1"/>
    <col min="6146" max="6146" width="12.28515625" style="175" bestFit="1" customWidth="1"/>
    <col min="6147" max="6147" width="7.28515625" style="175" bestFit="1" customWidth="1"/>
    <col min="6148" max="6148" width="5.7109375" style="175" bestFit="1" customWidth="1"/>
    <col min="6149" max="6149" width="10.5703125" style="175" bestFit="1" customWidth="1"/>
    <col min="6150" max="6150" width="7.28515625" style="175" customWidth="1"/>
    <col min="6151" max="6151" width="1" style="175" customWidth="1"/>
    <col min="6152" max="6390" width="10" style="175"/>
    <col min="6391" max="6391" width="1" style="175" customWidth="1"/>
    <col min="6392" max="6396" width="0" style="175" hidden="1" customWidth="1"/>
    <col min="6397" max="6397" width="79" style="175" customWidth="1"/>
    <col min="6398" max="6401" width="8.42578125" style="175" bestFit="1" customWidth="1"/>
    <col min="6402" max="6402" width="12.28515625" style="175" bestFit="1" customWidth="1"/>
    <col min="6403" max="6403" width="7.28515625" style="175" bestFit="1" customWidth="1"/>
    <col min="6404" max="6404" width="5.7109375" style="175" bestFit="1" customWidth="1"/>
    <col min="6405" max="6405" width="10.5703125" style="175" bestFit="1" customWidth="1"/>
    <col min="6406" max="6406" width="7.28515625" style="175" customWidth="1"/>
    <col min="6407" max="6407" width="1" style="175" customWidth="1"/>
    <col min="6408" max="6646" width="10" style="175"/>
    <col min="6647" max="6647" width="1" style="175" customWidth="1"/>
    <col min="6648" max="6652" width="0" style="175" hidden="1" customWidth="1"/>
    <col min="6653" max="6653" width="79" style="175" customWidth="1"/>
    <col min="6654" max="6657" width="8.42578125" style="175" bestFit="1" customWidth="1"/>
    <col min="6658" max="6658" width="12.28515625" style="175" bestFit="1" customWidth="1"/>
    <col min="6659" max="6659" width="7.28515625" style="175" bestFit="1" customWidth="1"/>
    <col min="6660" max="6660" width="5.7109375" style="175" bestFit="1" customWidth="1"/>
    <col min="6661" max="6661" width="10.5703125" style="175" bestFit="1" customWidth="1"/>
    <col min="6662" max="6662" width="7.28515625" style="175" customWidth="1"/>
    <col min="6663" max="6663" width="1" style="175" customWidth="1"/>
    <col min="6664" max="6902" width="10" style="175"/>
    <col min="6903" max="6903" width="1" style="175" customWidth="1"/>
    <col min="6904" max="6908" width="0" style="175" hidden="1" customWidth="1"/>
    <col min="6909" max="6909" width="79" style="175" customWidth="1"/>
    <col min="6910" max="6913" width="8.42578125" style="175" bestFit="1" customWidth="1"/>
    <col min="6914" max="6914" width="12.28515625" style="175" bestFit="1" customWidth="1"/>
    <col min="6915" max="6915" width="7.28515625" style="175" bestFit="1" customWidth="1"/>
    <col min="6916" max="6916" width="5.7109375" style="175" bestFit="1" customWidth="1"/>
    <col min="6917" max="6917" width="10.5703125" style="175" bestFit="1" customWidth="1"/>
    <col min="6918" max="6918" width="7.28515625" style="175" customWidth="1"/>
    <col min="6919" max="6919" width="1" style="175" customWidth="1"/>
    <col min="6920" max="7158" width="10" style="175"/>
    <col min="7159" max="7159" width="1" style="175" customWidth="1"/>
    <col min="7160" max="7164" width="0" style="175" hidden="1" customWidth="1"/>
    <col min="7165" max="7165" width="79" style="175" customWidth="1"/>
    <col min="7166" max="7169" width="8.42578125" style="175" bestFit="1" customWidth="1"/>
    <col min="7170" max="7170" width="12.28515625" style="175" bestFit="1" customWidth="1"/>
    <col min="7171" max="7171" width="7.28515625" style="175" bestFit="1" customWidth="1"/>
    <col min="7172" max="7172" width="5.7109375" style="175" bestFit="1" customWidth="1"/>
    <col min="7173" max="7173" width="10.5703125" style="175" bestFit="1" customWidth="1"/>
    <col min="7174" max="7174" width="7.28515625" style="175" customWidth="1"/>
    <col min="7175" max="7175" width="1" style="175" customWidth="1"/>
    <col min="7176" max="7414" width="10" style="175"/>
    <col min="7415" max="7415" width="1" style="175" customWidth="1"/>
    <col min="7416" max="7420" width="0" style="175" hidden="1" customWidth="1"/>
    <col min="7421" max="7421" width="79" style="175" customWidth="1"/>
    <col min="7422" max="7425" width="8.42578125" style="175" bestFit="1" customWidth="1"/>
    <col min="7426" max="7426" width="12.28515625" style="175" bestFit="1" customWidth="1"/>
    <col min="7427" max="7427" width="7.28515625" style="175" bestFit="1" customWidth="1"/>
    <col min="7428" max="7428" width="5.7109375" style="175" bestFit="1" customWidth="1"/>
    <col min="7429" max="7429" width="10.5703125" style="175" bestFit="1" customWidth="1"/>
    <col min="7430" max="7430" width="7.28515625" style="175" customWidth="1"/>
    <col min="7431" max="7431" width="1" style="175" customWidth="1"/>
    <col min="7432" max="7670" width="10" style="175"/>
    <col min="7671" max="7671" width="1" style="175" customWidth="1"/>
    <col min="7672" max="7676" width="0" style="175" hidden="1" customWidth="1"/>
    <col min="7677" max="7677" width="79" style="175" customWidth="1"/>
    <col min="7678" max="7681" width="8.42578125" style="175" bestFit="1" customWidth="1"/>
    <col min="7682" max="7682" width="12.28515625" style="175" bestFit="1" customWidth="1"/>
    <col min="7683" max="7683" width="7.28515625" style="175" bestFit="1" customWidth="1"/>
    <col min="7684" max="7684" width="5.7109375" style="175" bestFit="1" customWidth="1"/>
    <col min="7685" max="7685" width="10.5703125" style="175" bestFit="1" customWidth="1"/>
    <col min="7686" max="7686" width="7.28515625" style="175" customWidth="1"/>
    <col min="7687" max="7687" width="1" style="175" customWidth="1"/>
    <col min="7688" max="7926" width="10" style="175"/>
    <col min="7927" max="7927" width="1" style="175" customWidth="1"/>
    <col min="7928" max="7932" width="0" style="175" hidden="1" customWidth="1"/>
    <col min="7933" max="7933" width="79" style="175" customWidth="1"/>
    <col min="7934" max="7937" width="8.42578125" style="175" bestFit="1" customWidth="1"/>
    <col min="7938" max="7938" width="12.28515625" style="175" bestFit="1" customWidth="1"/>
    <col min="7939" max="7939" width="7.28515625" style="175" bestFit="1" customWidth="1"/>
    <col min="7940" max="7940" width="5.7109375" style="175" bestFit="1" customWidth="1"/>
    <col min="7941" max="7941" width="10.5703125" style="175" bestFit="1" customWidth="1"/>
    <col min="7942" max="7942" width="7.28515625" style="175" customWidth="1"/>
    <col min="7943" max="7943" width="1" style="175" customWidth="1"/>
    <col min="7944" max="8182" width="10" style="175"/>
    <col min="8183" max="8183" width="1" style="175" customWidth="1"/>
    <col min="8184" max="8188" width="0" style="175" hidden="1" customWidth="1"/>
    <col min="8189" max="8189" width="79" style="175" customWidth="1"/>
    <col min="8190" max="8193" width="8.42578125" style="175" bestFit="1" customWidth="1"/>
    <col min="8194" max="8194" width="12.28515625" style="175" bestFit="1" customWidth="1"/>
    <col min="8195" max="8195" width="7.28515625" style="175" bestFit="1" customWidth="1"/>
    <col min="8196" max="8196" width="5.7109375" style="175" bestFit="1" customWidth="1"/>
    <col min="8197" max="8197" width="10.5703125" style="175" bestFit="1" customWidth="1"/>
    <col min="8198" max="8198" width="7.28515625" style="175" customWidth="1"/>
    <col min="8199" max="8199" width="1" style="175" customWidth="1"/>
    <col min="8200" max="8438" width="10" style="175"/>
    <col min="8439" max="8439" width="1" style="175" customWidth="1"/>
    <col min="8440" max="8444" width="0" style="175" hidden="1" customWidth="1"/>
    <col min="8445" max="8445" width="79" style="175" customWidth="1"/>
    <col min="8446" max="8449" width="8.42578125" style="175" bestFit="1" customWidth="1"/>
    <col min="8450" max="8450" width="12.28515625" style="175" bestFit="1" customWidth="1"/>
    <col min="8451" max="8451" width="7.28515625" style="175" bestFit="1" customWidth="1"/>
    <col min="8452" max="8452" width="5.7109375" style="175" bestFit="1" customWidth="1"/>
    <col min="8453" max="8453" width="10.5703125" style="175" bestFit="1" customWidth="1"/>
    <col min="8454" max="8454" width="7.28515625" style="175" customWidth="1"/>
    <col min="8455" max="8455" width="1" style="175" customWidth="1"/>
    <col min="8456" max="8694" width="10" style="175"/>
    <col min="8695" max="8695" width="1" style="175" customWidth="1"/>
    <col min="8696" max="8700" width="0" style="175" hidden="1" customWidth="1"/>
    <col min="8701" max="8701" width="79" style="175" customWidth="1"/>
    <col min="8702" max="8705" width="8.42578125" style="175" bestFit="1" customWidth="1"/>
    <col min="8706" max="8706" width="12.28515625" style="175" bestFit="1" customWidth="1"/>
    <col min="8707" max="8707" width="7.28515625" style="175" bestFit="1" customWidth="1"/>
    <col min="8708" max="8708" width="5.7109375" style="175" bestFit="1" customWidth="1"/>
    <col min="8709" max="8709" width="10.5703125" style="175" bestFit="1" customWidth="1"/>
    <col min="8710" max="8710" width="7.28515625" style="175" customWidth="1"/>
    <col min="8711" max="8711" width="1" style="175" customWidth="1"/>
    <col min="8712" max="8950" width="10" style="175"/>
    <col min="8951" max="8951" width="1" style="175" customWidth="1"/>
    <col min="8952" max="8956" width="0" style="175" hidden="1" customWidth="1"/>
    <col min="8957" max="8957" width="79" style="175" customWidth="1"/>
    <col min="8958" max="8961" width="8.42578125" style="175" bestFit="1" customWidth="1"/>
    <col min="8962" max="8962" width="12.28515625" style="175" bestFit="1" customWidth="1"/>
    <col min="8963" max="8963" width="7.28515625" style="175" bestFit="1" customWidth="1"/>
    <col min="8964" max="8964" width="5.7109375" style="175" bestFit="1" customWidth="1"/>
    <col min="8965" max="8965" width="10.5703125" style="175" bestFit="1" customWidth="1"/>
    <col min="8966" max="8966" width="7.28515625" style="175" customWidth="1"/>
    <col min="8967" max="8967" width="1" style="175" customWidth="1"/>
    <col min="8968" max="9206" width="10" style="175"/>
    <col min="9207" max="9207" width="1" style="175" customWidth="1"/>
    <col min="9208" max="9212" width="0" style="175" hidden="1" customWidth="1"/>
    <col min="9213" max="9213" width="79" style="175" customWidth="1"/>
    <col min="9214" max="9217" width="8.42578125" style="175" bestFit="1" customWidth="1"/>
    <col min="9218" max="9218" width="12.28515625" style="175" bestFit="1" customWidth="1"/>
    <col min="9219" max="9219" width="7.28515625" style="175" bestFit="1" customWidth="1"/>
    <col min="9220" max="9220" width="5.7109375" style="175" bestFit="1" customWidth="1"/>
    <col min="9221" max="9221" width="10.5703125" style="175" bestFit="1" customWidth="1"/>
    <col min="9222" max="9222" width="7.28515625" style="175" customWidth="1"/>
    <col min="9223" max="9223" width="1" style="175" customWidth="1"/>
    <col min="9224" max="9462" width="10" style="175"/>
    <col min="9463" max="9463" width="1" style="175" customWidth="1"/>
    <col min="9464" max="9468" width="0" style="175" hidden="1" customWidth="1"/>
    <col min="9469" max="9469" width="79" style="175" customWidth="1"/>
    <col min="9470" max="9473" width="8.42578125" style="175" bestFit="1" customWidth="1"/>
    <col min="9474" max="9474" width="12.28515625" style="175" bestFit="1" customWidth="1"/>
    <col min="9475" max="9475" width="7.28515625" style="175" bestFit="1" customWidth="1"/>
    <col min="9476" max="9476" width="5.7109375" style="175" bestFit="1" customWidth="1"/>
    <col min="9477" max="9477" width="10.5703125" style="175" bestFit="1" customWidth="1"/>
    <col min="9478" max="9478" width="7.28515625" style="175" customWidth="1"/>
    <col min="9479" max="9479" width="1" style="175" customWidth="1"/>
    <col min="9480" max="9718" width="10" style="175"/>
    <col min="9719" max="9719" width="1" style="175" customWidth="1"/>
    <col min="9720" max="9724" width="0" style="175" hidden="1" customWidth="1"/>
    <col min="9725" max="9725" width="79" style="175" customWidth="1"/>
    <col min="9726" max="9729" width="8.42578125" style="175" bestFit="1" customWidth="1"/>
    <col min="9730" max="9730" width="12.28515625" style="175" bestFit="1" customWidth="1"/>
    <col min="9731" max="9731" width="7.28515625" style="175" bestFit="1" customWidth="1"/>
    <col min="9732" max="9732" width="5.7109375" style="175" bestFit="1" customWidth="1"/>
    <col min="9733" max="9733" width="10.5703125" style="175" bestFit="1" customWidth="1"/>
    <col min="9734" max="9734" width="7.28515625" style="175" customWidth="1"/>
    <col min="9735" max="9735" width="1" style="175" customWidth="1"/>
    <col min="9736" max="9974" width="10" style="175"/>
    <col min="9975" max="9975" width="1" style="175" customWidth="1"/>
    <col min="9976" max="9980" width="0" style="175" hidden="1" customWidth="1"/>
    <col min="9981" max="9981" width="79" style="175" customWidth="1"/>
    <col min="9982" max="9985" width="8.42578125" style="175" bestFit="1" customWidth="1"/>
    <col min="9986" max="9986" width="12.28515625" style="175" bestFit="1" customWidth="1"/>
    <col min="9987" max="9987" width="7.28515625" style="175" bestFit="1" customWidth="1"/>
    <col min="9988" max="9988" width="5.7109375" style="175" bestFit="1" customWidth="1"/>
    <col min="9989" max="9989" width="10.5703125" style="175" bestFit="1" customWidth="1"/>
    <col min="9990" max="9990" width="7.28515625" style="175" customWidth="1"/>
    <col min="9991" max="9991" width="1" style="175" customWidth="1"/>
    <col min="9992" max="10230" width="10" style="175"/>
    <col min="10231" max="10231" width="1" style="175" customWidth="1"/>
    <col min="10232" max="10236" width="0" style="175" hidden="1" customWidth="1"/>
    <col min="10237" max="10237" width="79" style="175" customWidth="1"/>
    <col min="10238" max="10241" width="8.42578125" style="175" bestFit="1" customWidth="1"/>
    <col min="10242" max="10242" width="12.28515625" style="175" bestFit="1" customWidth="1"/>
    <col min="10243" max="10243" width="7.28515625" style="175" bestFit="1" customWidth="1"/>
    <col min="10244" max="10244" width="5.7109375" style="175" bestFit="1" customWidth="1"/>
    <col min="10245" max="10245" width="10.5703125" style="175" bestFit="1" customWidth="1"/>
    <col min="10246" max="10246" width="7.28515625" style="175" customWidth="1"/>
    <col min="10247" max="10247" width="1" style="175" customWidth="1"/>
    <col min="10248" max="10486" width="10" style="175"/>
    <col min="10487" max="10487" width="1" style="175" customWidth="1"/>
    <col min="10488" max="10492" width="0" style="175" hidden="1" customWidth="1"/>
    <col min="10493" max="10493" width="79" style="175" customWidth="1"/>
    <col min="10494" max="10497" width="8.42578125" style="175" bestFit="1" customWidth="1"/>
    <col min="10498" max="10498" width="12.28515625" style="175" bestFit="1" customWidth="1"/>
    <col min="10499" max="10499" width="7.28515625" style="175" bestFit="1" customWidth="1"/>
    <col min="10500" max="10500" width="5.7109375" style="175" bestFit="1" customWidth="1"/>
    <col min="10501" max="10501" width="10.5703125" style="175" bestFit="1" customWidth="1"/>
    <col min="10502" max="10502" width="7.28515625" style="175" customWidth="1"/>
    <col min="10503" max="10503" width="1" style="175" customWidth="1"/>
    <col min="10504" max="10742" width="10" style="175"/>
    <col min="10743" max="10743" width="1" style="175" customWidth="1"/>
    <col min="10744" max="10748" width="0" style="175" hidden="1" customWidth="1"/>
    <col min="10749" max="10749" width="79" style="175" customWidth="1"/>
    <col min="10750" max="10753" width="8.42578125" style="175" bestFit="1" customWidth="1"/>
    <col min="10754" max="10754" width="12.28515625" style="175" bestFit="1" customWidth="1"/>
    <col min="10755" max="10755" width="7.28515625" style="175" bestFit="1" customWidth="1"/>
    <col min="10756" max="10756" width="5.7109375" style="175" bestFit="1" customWidth="1"/>
    <col min="10757" max="10757" width="10.5703125" style="175" bestFit="1" customWidth="1"/>
    <col min="10758" max="10758" width="7.28515625" style="175" customWidth="1"/>
    <col min="10759" max="10759" width="1" style="175" customWidth="1"/>
    <col min="10760" max="10998" width="10" style="175"/>
    <col min="10999" max="10999" width="1" style="175" customWidth="1"/>
    <col min="11000" max="11004" width="0" style="175" hidden="1" customWidth="1"/>
    <col min="11005" max="11005" width="79" style="175" customWidth="1"/>
    <col min="11006" max="11009" width="8.42578125" style="175" bestFit="1" customWidth="1"/>
    <col min="11010" max="11010" width="12.28515625" style="175" bestFit="1" customWidth="1"/>
    <col min="11011" max="11011" width="7.28515625" style="175" bestFit="1" customWidth="1"/>
    <col min="11012" max="11012" width="5.7109375" style="175" bestFit="1" customWidth="1"/>
    <col min="11013" max="11013" width="10.5703125" style="175" bestFit="1" customWidth="1"/>
    <col min="11014" max="11014" width="7.28515625" style="175" customWidth="1"/>
    <col min="11015" max="11015" width="1" style="175" customWidth="1"/>
    <col min="11016" max="11254" width="10" style="175"/>
    <col min="11255" max="11255" width="1" style="175" customWidth="1"/>
    <col min="11256" max="11260" width="0" style="175" hidden="1" customWidth="1"/>
    <col min="11261" max="11261" width="79" style="175" customWidth="1"/>
    <col min="11262" max="11265" width="8.42578125" style="175" bestFit="1" customWidth="1"/>
    <col min="11266" max="11266" width="12.28515625" style="175" bestFit="1" customWidth="1"/>
    <col min="11267" max="11267" width="7.28515625" style="175" bestFit="1" customWidth="1"/>
    <col min="11268" max="11268" width="5.7109375" style="175" bestFit="1" customWidth="1"/>
    <col min="11269" max="11269" width="10.5703125" style="175" bestFit="1" customWidth="1"/>
    <col min="11270" max="11270" width="7.28515625" style="175" customWidth="1"/>
    <col min="11271" max="11271" width="1" style="175" customWidth="1"/>
    <col min="11272" max="11510" width="10" style="175"/>
    <col min="11511" max="11511" width="1" style="175" customWidth="1"/>
    <col min="11512" max="11516" width="0" style="175" hidden="1" customWidth="1"/>
    <col min="11517" max="11517" width="79" style="175" customWidth="1"/>
    <col min="11518" max="11521" width="8.42578125" style="175" bestFit="1" customWidth="1"/>
    <col min="11522" max="11522" width="12.28515625" style="175" bestFit="1" customWidth="1"/>
    <col min="11523" max="11523" width="7.28515625" style="175" bestFit="1" customWidth="1"/>
    <col min="11524" max="11524" width="5.7109375" style="175" bestFit="1" customWidth="1"/>
    <col min="11525" max="11525" width="10.5703125" style="175" bestFit="1" customWidth="1"/>
    <col min="11526" max="11526" width="7.28515625" style="175" customWidth="1"/>
    <col min="11527" max="11527" width="1" style="175" customWidth="1"/>
    <col min="11528" max="11766" width="10" style="175"/>
    <col min="11767" max="11767" width="1" style="175" customWidth="1"/>
    <col min="11768" max="11772" width="0" style="175" hidden="1" customWidth="1"/>
    <col min="11773" max="11773" width="79" style="175" customWidth="1"/>
    <col min="11774" max="11777" width="8.42578125" style="175" bestFit="1" customWidth="1"/>
    <col min="11778" max="11778" width="12.28515625" style="175" bestFit="1" customWidth="1"/>
    <col min="11779" max="11779" width="7.28515625" style="175" bestFit="1" customWidth="1"/>
    <col min="11780" max="11780" width="5.7109375" style="175" bestFit="1" customWidth="1"/>
    <col min="11781" max="11781" width="10.5703125" style="175" bestFit="1" customWidth="1"/>
    <col min="11782" max="11782" width="7.28515625" style="175" customWidth="1"/>
    <col min="11783" max="11783" width="1" style="175" customWidth="1"/>
    <col min="11784" max="12022" width="10" style="175"/>
    <col min="12023" max="12023" width="1" style="175" customWidth="1"/>
    <col min="12024" max="12028" width="0" style="175" hidden="1" customWidth="1"/>
    <col min="12029" max="12029" width="79" style="175" customWidth="1"/>
    <col min="12030" max="12033" width="8.42578125" style="175" bestFit="1" customWidth="1"/>
    <col min="12034" max="12034" width="12.28515625" style="175" bestFit="1" customWidth="1"/>
    <col min="12035" max="12035" width="7.28515625" style="175" bestFit="1" customWidth="1"/>
    <col min="12036" max="12036" width="5.7109375" style="175" bestFit="1" customWidth="1"/>
    <col min="12037" max="12037" width="10.5703125" style="175" bestFit="1" customWidth="1"/>
    <col min="12038" max="12038" width="7.28515625" style="175" customWidth="1"/>
    <col min="12039" max="12039" width="1" style="175" customWidth="1"/>
    <col min="12040" max="12278" width="10" style="175"/>
    <col min="12279" max="12279" width="1" style="175" customWidth="1"/>
    <col min="12280" max="12284" width="0" style="175" hidden="1" customWidth="1"/>
    <col min="12285" max="12285" width="79" style="175" customWidth="1"/>
    <col min="12286" max="12289" width="8.42578125" style="175" bestFit="1" customWidth="1"/>
    <col min="12290" max="12290" width="12.28515625" style="175" bestFit="1" customWidth="1"/>
    <col min="12291" max="12291" width="7.28515625" style="175" bestFit="1" customWidth="1"/>
    <col min="12292" max="12292" width="5.7109375" style="175" bestFit="1" customWidth="1"/>
    <col min="12293" max="12293" width="10.5703125" style="175" bestFit="1" customWidth="1"/>
    <col min="12294" max="12294" width="7.28515625" style="175" customWidth="1"/>
    <col min="12295" max="12295" width="1" style="175" customWidth="1"/>
    <col min="12296" max="12534" width="10" style="175"/>
    <col min="12535" max="12535" width="1" style="175" customWidth="1"/>
    <col min="12536" max="12540" width="0" style="175" hidden="1" customWidth="1"/>
    <col min="12541" max="12541" width="79" style="175" customWidth="1"/>
    <col min="12542" max="12545" width="8.42578125" style="175" bestFit="1" customWidth="1"/>
    <col min="12546" max="12546" width="12.28515625" style="175" bestFit="1" customWidth="1"/>
    <col min="12547" max="12547" width="7.28515625" style="175" bestFit="1" customWidth="1"/>
    <col min="12548" max="12548" width="5.7109375" style="175" bestFit="1" customWidth="1"/>
    <col min="12549" max="12549" width="10.5703125" style="175" bestFit="1" customWidth="1"/>
    <col min="12550" max="12550" width="7.28515625" style="175" customWidth="1"/>
    <col min="12551" max="12551" width="1" style="175" customWidth="1"/>
    <col min="12552" max="12790" width="10" style="175"/>
    <col min="12791" max="12791" width="1" style="175" customWidth="1"/>
    <col min="12792" max="12796" width="0" style="175" hidden="1" customWidth="1"/>
    <col min="12797" max="12797" width="79" style="175" customWidth="1"/>
    <col min="12798" max="12801" width="8.42578125" style="175" bestFit="1" customWidth="1"/>
    <col min="12802" max="12802" width="12.28515625" style="175" bestFit="1" customWidth="1"/>
    <col min="12803" max="12803" width="7.28515625" style="175" bestFit="1" customWidth="1"/>
    <col min="12804" max="12804" width="5.7109375" style="175" bestFit="1" customWidth="1"/>
    <col min="12805" max="12805" width="10.5703125" style="175" bestFit="1" customWidth="1"/>
    <col min="12806" max="12806" width="7.28515625" style="175" customWidth="1"/>
    <col min="12807" max="12807" width="1" style="175" customWidth="1"/>
    <col min="12808" max="13046" width="10" style="175"/>
    <col min="13047" max="13047" width="1" style="175" customWidth="1"/>
    <col min="13048" max="13052" width="0" style="175" hidden="1" customWidth="1"/>
    <col min="13053" max="13053" width="79" style="175" customWidth="1"/>
    <col min="13054" max="13057" width="8.42578125" style="175" bestFit="1" customWidth="1"/>
    <col min="13058" max="13058" width="12.28515625" style="175" bestFit="1" customWidth="1"/>
    <col min="13059" max="13059" width="7.28515625" style="175" bestFit="1" customWidth="1"/>
    <col min="13060" max="13060" width="5.7109375" style="175" bestFit="1" customWidth="1"/>
    <col min="13061" max="13061" width="10.5703125" style="175" bestFit="1" customWidth="1"/>
    <col min="13062" max="13062" width="7.28515625" style="175" customWidth="1"/>
    <col min="13063" max="13063" width="1" style="175" customWidth="1"/>
    <col min="13064" max="13302" width="10" style="175"/>
    <col min="13303" max="13303" width="1" style="175" customWidth="1"/>
    <col min="13304" max="13308" width="0" style="175" hidden="1" customWidth="1"/>
    <col min="13309" max="13309" width="79" style="175" customWidth="1"/>
    <col min="13310" max="13313" width="8.42578125" style="175" bestFit="1" customWidth="1"/>
    <col min="13314" max="13314" width="12.28515625" style="175" bestFit="1" customWidth="1"/>
    <col min="13315" max="13315" width="7.28515625" style="175" bestFit="1" customWidth="1"/>
    <col min="13316" max="13316" width="5.7109375" style="175" bestFit="1" customWidth="1"/>
    <col min="13317" max="13317" width="10.5703125" style="175" bestFit="1" customWidth="1"/>
    <col min="13318" max="13318" width="7.28515625" style="175" customWidth="1"/>
    <col min="13319" max="13319" width="1" style="175" customWidth="1"/>
    <col min="13320" max="13558" width="10" style="175"/>
    <col min="13559" max="13559" width="1" style="175" customWidth="1"/>
    <col min="13560" max="13564" width="0" style="175" hidden="1" customWidth="1"/>
    <col min="13565" max="13565" width="79" style="175" customWidth="1"/>
    <col min="13566" max="13569" width="8.42578125" style="175" bestFit="1" customWidth="1"/>
    <col min="13570" max="13570" width="12.28515625" style="175" bestFit="1" customWidth="1"/>
    <col min="13571" max="13571" width="7.28515625" style="175" bestFit="1" customWidth="1"/>
    <col min="13572" max="13572" width="5.7109375" style="175" bestFit="1" customWidth="1"/>
    <col min="13573" max="13573" width="10.5703125" style="175" bestFit="1" customWidth="1"/>
    <col min="13574" max="13574" width="7.28515625" style="175" customWidth="1"/>
    <col min="13575" max="13575" width="1" style="175" customWidth="1"/>
    <col min="13576" max="13814" width="10" style="175"/>
    <col min="13815" max="13815" width="1" style="175" customWidth="1"/>
    <col min="13816" max="13820" width="0" style="175" hidden="1" customWidth="1"/>
    <col min="13821" max="13821" width="79" style="175" customWidth="1"/>
    <col min="13822" max="13825" width="8.42578125" style="175" bestFit="1" customWidth="1"/>
    <col min="13826" max="13826" width="12.28515625" style="175" bestFit="1" customWidth="1"/>
    <col min="13827" max="13827" width="7.28515625" style="175" bestFit="1" customWidth="1"/>
    <col min="13828" max="13828" width="5.7109375" style="175" bestFit="1" customWidth="1"/>
    <col min="13829" max="13829" width="10.5703125" style="175" bestFit="1" customWidth="1"/>
    <col min="13830" max="13830" width="7.28515625" style="175" customWidth="1"/>
    <col min="13831" max="13831" width="1" style="175" customWidth="1"/>
    <col min="13832" max="14070" width="10" style="175"/>
    <col min="14071" max="14071" width="1" style="175" customWidth="1"/>
    <col min="14072" max="14076" width="0" style="175" hidden="1" customWidth="1"/>
    <col min="14077" max="14077" width="79" style="175" customWidth="1"/>
    <col min="14078" max="14081" width="8.42578125" style="175" bestFit="1" customWidth="1"/>
    <col min="14082" max="14082" width="12.28515625" style="175" bestFit="1" customWidth="1"/>
    <col min="14083" max="14083" width="7.28515625" style="175" bestFit="1" customWidth="1"/>
    <col min="14084" max="14084" width="5.7109375" style="175" bestFit="1" customWidth="1"/>
    <col min="14085" max="14085" width="10.5703125" style="175" bestFit="1" customWidth="1"/>
    <col min="14086" max="14086" width="7.28515625" style="175" customWidth="1"/>
    <col min="14087" max="14087" width="1" style="175" customWidth="1"/>
    <col min="14088" max="14326" width="10" style="175"/>
    <col min="14327" max="14327" width="1" style="175" customWidth="1"/>
    <col min="14328" max="14332" width="0" style="175" hidden="1" customWidth="1"/>
    <col min="14333" max="14333" width="79" style="175" customWidth="1"/>
    <col min="14334" max="14337" width="8.42578125" style="175" bestFit="1" customWidth="1"/>
    <col min="14338" max="14338" width="12.28515625" style="175" bestFit="1" customWidth="1"/>
    <col min="14339" max="14339" width="7.28515625" style="175" bestFit="1" customWidth="1"/>
    <col min="14340" max="14340" width="5.7109375" style="175" bestFit="1" customWidth="1"/>
    <col min="14341" max="14341" width="10.5703125" style="175" bestFit="1" customWidth="1"/>
    <col min="14342" max="14342" width="7.28515625" style="175" customWidth="1"/>
    <col min="14343" max="14343" width="1" style="175" customWidth="1"/>
    <col min="14344" max="14582" width="10" style="175"/>
    <col min="14583" max="14583" width="1" style="175" customWidth="1"/>
    <col min="14584" max="14588" width="0" style="175" hidden="1" customWidth="1"/>
    <col min="14589" max="14589" width="79" style="175" customWidth="1"/>
    <col min="14590" max="14593" width="8.42578125" style="175" bestFit="1" customWidth="1"/>
    <col min="14594" max="14594" width="12.28515625" style="175" bestFit="1" customWidth="1"/>
    <col min="14595" max="14595" width="7.28515625" style="175" bestFit="1" customWidth="1"/>
    <col min="14596" max="14596" width="5.7109375" style="175" bestFit="1" customWidth="1"/>
    <col min="14597" max="14597" width="10.5703125" style="175" bestFit="1" customWidth="1"/>
    <col min="14598" max="14598" width="7.28515625" style="175" customWidth="1"/>
    <col min="14599" max="14599" width="1" style="175" customWidth="1"/>
    <col min="14600" max="14838" width="10" style="175"/>
    <col min="14839" max="14839" width="1" style="175" customWidth="1"/>
    <col min="14840" max="14844" width="0" style="175" hidden="1" customWidth="1"/>
    <col min="14845" max="14845" width="79" style="175" customWidth="1"/>
    <col min="14846" max="14849" width="8.42578125" style="175" bestFit="1" customWidth="1"/>
    <col min="14850" max="14850" width="12.28515625" style="175" bestFit="1" customWidth="1"/>
    <col min="14851" max="14851" width="7.28515625" style="175" bestFit="1" customWidth="1"/>
    <col min="14852" max="14852" width="5.7109375" style="175" bestFit="1" customWidth="1"/>
    <col min="14853" max="14853" width="10.5703125" style="175" bestFit="1" customWidth="1"/>
    <col min="14854" max="14854" width="7.28515625" style="175" customWidth="1"/>
    <col min="14855" max="14855" width="1" style="175" customWidth="1"/>
    <col min="14856" max="15094" width="10" style="175"/>
    <col min="15095" max="15095" width="1" style="175" customWidth="1"/>
    <col min="15096" max="15100" width="0" style="175" hidden="1" customWidth="1"/>
    <col min="15101" max="15101" width="79" style="175" customWidth="1"/>
    <col min="15102" max="15105" width="8.42578125" style="175" bestFit="1" customWidth="1"/>
    <col min="15106" max="15106" width="12.28515625" style="175" bestFit="1" customWidth="1"/>
    <col min="15107" max="15107" width="7.28515625" style="175" bestFit="1" customWidth="1"/>
    <col min="15108" max="15108" width="5.7109375" style="175" bestFit="1" customWidth="1"/>
    <col min="15109" max="15109" width="10.5703125" style="175" bestFit="1" customWidth="1"/>
    <col min="15110" max="15110" width="7.28515625" style="175" customWidth="1"/>
    <col min="15111" max="15111" width="1" style="175" customWidth="1"/>
    <col min="15112" max="15350" width="10" style="175"/>
    <col min="15351" max="15351" width="1" style="175" customWidth="1"/>
    <col min="15352" max="15356" width="0" style="175" hidden="1" customWidth="1"/>
    <col min="15357" max="15357" width="79" style="175" customWidth="1"/>
    <col min="15358" max="15361" width="8.42578125" style="175" bestFit="1" customWidth="1"/>
    <col min="15362" max="15362" width="12.28515625" style="175" bestFit="1" customWidth="1"/>
    <col min="15363" max="15363" width="7.28515625" style="175" bestFit="1" customWidth="1"/>
    <col min="15364" max="15364" width="5.7109375" style="175" bestFit="1" customWidth="1"/>
    <col min="15365" max="15365" width="10.5703125" style="175" bestFit="1" customWidth="1"/>
    <col min="15366" max="15366" width="7.28515625" style="175" customWidth="1"/>
    <col min="15367" max="15367" width="1" style="175" customWidth="1"/>
    <col min="15368" max="15606" width="10" style="175"/>
    <col min="15607" max="15607" width="1" style="175" customWidth="1"/>
    <col min="15608" max="15612" width="0" style="175" hidden="1" customWidth="1"/>
    <col min="15613" max="15613" width="79" style="175" customWidth="1"/>
    <col min="15614" max="15617" width="8.42578125" style="175" bestFit="1" customWidth="1"/>
    <col min="15618" max="15618" width="12.28515625" style="175" bestFit="1" customWidth="1"/>
    <col min="15619" max="15619" width="7.28515625" style="175" bestFit="1" customWidth="1"/>
    <col min="15620" max="15620" width="5.7109375" style="175" bestFit="1" customWidth="1"/>
    <col min="15621" max="15621" width="10.5703125" style="175" bestFit="1" customWidth="1"/>
    <col min="15622" max="15622" width="7.28515625" style="175" customWidth="1"/>
    <col min="15623" max="15623" width="1" style="175" customWidth="1"/>
    <col min="15624" max="15862" width="10" style="175"/>
    <col min="15863" max="15863" width="1" style="175" customWidth="1"/>
    <col min="15864" max="15868" width="0" style="175" hidden="1" customWidth="1"/>
    <col min="15869" max="15869" width="79" style="175" customWidth="1"/>
    <col min="15870" max="15873" width="8.42578125" style="175" bestFit="1" customWidth="1"/>
    <col min="15874" max="15874" width="12.28515625" style="175" bestFit="1" customWidth="1"/>
    <col min="15875" max="15875" width="7.28515625" style="175" bestFit="1" customWidth="1"/>
    <col min="15876" max="15876" width="5.7109375" style="175" bestFit="1" customWidth="1"/>
    <col min="15877" max="15877" width="10.5703125" style="175" bestFit="1" customWidth="1"/>
    <col min="15878" max="15878" width="7.28515625" style="175" customWidth="1"/>
    <col min="15879" max="15879" width="1" style="175" customWidth="1"/>
    <col min="15880" max="16118" width="10" style="175"/>
    <col min="16119" max="16119" width="1" style="175" customWidth="1"/>
    <col min="16120" max="16124" width="0" style="175" hidden="1" customWidth="1"/>
    <col min="16125" max="16125" width="79" style="175" customWidth="1"/>
    <col min="16126" max="16129" width="8.42578125" style="175" bestFit="1" customWidth="1"/>
    <col min="16130" max="16130" width="12.28515625" style="175" bestFit="1" customWidth="1"/>
    <col min="16131" max="16131" width="7.28515625" style="175" bestFit="1" customWidth="1"/>
    <col min="16132" max="16132" width="5.7109375" style="175" bestFit="1" customWidth="1"/>
    <col min="16133" max="16133" width="10.5703125" style="175" bestFit="1" customWidth="1"/>
    <col min="16134" max="16134" width="7.28515625" style="175" customWidth="1"/>
    <col min="16135" max="16135" width="1" style="175" customWidth="1"/>
    <col min="16136" max="16384" width="10" style="175"/>
  </cols>
  <sheetData>
    <row r="1" spans="1:52" ht="27.75" customHeight="1" x14ac:dyDescent="0.25">
      <c r="A1" s="170"/>
      <c r="B1" s="217"/>
      <c r="C1" s="217"/>
      <c r="D1" s="170"/>
      <c r="E1" s="170"/>
      <c r="F1" s="170"/>
    </row>
    <row r="2" spans="1:52" s="174" customFormat="1" ht="15.75" x14ac:dyDescent="0.25">
      <c r="A2" s="421" t="s">
        <v>776</v>
      </c>
      <c r="B2" s="421"/>
      <c r="C2" s="421"/>
      <c r="D2" s="421"/>
      <c r="E2" s="421"/>
      <c r="F2" s="421"/>
    </row>
    <row r="3" spans="1:52" s="174" customFormat="1" ht="15.75" x14ac:dyDescent="0.25">
      <c r="A3" s="218"/>
      <c r="B3" s="218"/>
      <c r="C3" s="218"/>
      <c r="D3" s="218"/>
      <c r="E3" s="218"/>
      <c r="F3" s="218"/>
    </row>
    <row r="4" spans="1:52" s="174" customFormat="1" ht="21" customHeight="1" x14ac:dyDescent="0.25">
      <c r="A4" s="422" t="s">
        <v>20</v>
      </c>
      <c r="B4" s="422"/>
      <c r="C4" s="422"/>
      <c r="D4" s="422"/>
      <c r="E4" s="422"/>
      <c r="F4" s="422"/>
    </row>
    <row r="5" spans="1:52" s="176" customFormat="1" ht="12" x14ac:dyDescent="0.25">
      <c r="A5" s="423" t="s">
        <v>727</v>
      </c>
      <c r="B5" s="423"/>
      <c r="C5" s="423"/>
      <c r="D5" s="423"/>
      <c r="E5" s="423"/>
      <c r="F5" s="423"/>
    </row>
    <row r="6" spans="1:52" s="176" customFormat="1" ht="28.5" customHeight="1" x14ac:dyDescent="0.25">
      <c r="A6" s="219"/>
      <c r="B6" s="219"/>
      <c r="C6" s="219"/>
      <c r="D6" s="219"/>
      <c r="E6" s="219"/>
      <c r="F6" s="219"/>
    </row>
    <row r="7" spans="1:52" ht="15.75" customHeight="1" x14ac:dyDescent="0.25">
      <c r="A7" s="414" t="s">
        <v>777</v>
      </c>
      <c r="B7" s="416" t="s">
        <v>854</v>
      </c>
      <c r="C7" s="416"/>
      <c r="D7" s="417" t="s">
        <v>778</v>
      </c>
      <c r="E7" s="416" t="s">
        <v>779</v>
      </c>
      <c r="F7" s="416" t="s">
        <v>780</v>
      </c>
    </row>
    <row r="8" spans="1:52" x14ac:dyDescent="0.25">
      <c r="A8" s="415"/>
      <c r="B8" s="220" t="s">
        <v>732</v>
      </c>
      <c r="C8" s="220" t="s">
        <v>733</v>
      </c>
      <c r="D8" s="417"/>
      <c r="E8" s="416"/>
      <c r="F8" s="416"/>
    </row>
    <row r="9" spans="1:52" s="176" customFormat="1" ht="12" x14ac:dyDescent="0.25">
      <c r="A9" s="221">
        <v>1</v>
      </c>
      <c r="B9" s="222">
        <v>2</v>
      </c>
      <c r="C9" s="222">
        <v>3</v>
      </c>
      <c r="D9" s="223">
        <v>4</v>
      </c>
      <c r="E9" s="221">
        <v>5</v>
      </c>
      <c r="F9" s="221">
        <v>6</v>
      </c>
      <c r="H9" s="176" t="s">
        <v>734</v>
      </c>
    </row>
    <row r="10" spans="1:52" ht="30" x14ac:dyDescent="0.3">
      <c r="A10" s="185" t="s">
        <v>781</v>
      </c>
      <c r="B10" s="224" t="s">
        <v>171</v>
      </c>
      <c r="C10" s="224" t="s">
        <v>171</v>
      </c>
      <c r="D10" s="186" t="s">
        <v>171</v>
      </c>
      <c r="E10" s="186" t="s">
        <v>171</v>
      </c>
      <c r="F10" s="188">
        <f>AVERAGE(F12,F13,F16)</f>
        <v>0.5</v>
      </c>
      <c r="H10" s="225" t="s">
        <v>782</v>
      </c>
      <c r="I10" s="226">
        <v>0.42499999999999999</v>
      </c>
    </row>
    <row r="11" spans="1:52" x14ac:dyDescent="0.25">
      <c r="A11" s="185" t="s">
        <v>783</v>
      </c>
      <c r="B11" s="224"/>
      <c r="C11" s="224"/>
      <c r="D11" s="186"/>
      <c r="E11" s="186" t="s">
        <v>754</v>
      </c>
      <c r="F11" s="188"/>
      <c r="H11" s="227" t="s">
        <v>738</v>
      </c>
      <c r="I11" s="228">
        <f>C12</f>
        <v>0</v>
      </c>
    </row>
    <row r="12" spans="1:52" ht="48.75" customHeight="1" x14ac:dyDescent="0.25">
      <c r="A12" s="185" t="s">
        <v>784</v>
      </c>
      <c r="B12" s="224">
        <v>0</v>
      </c>
      <c r="C12" s="224">
        <v>0</v>
      </c>
      <c r="D12" s="229">
        <f>IF(AND(C12=0,B12=0),100,IF(C12=0,0,B12/C12*100))</f>
        <v>100</v>
      </c>
      <c r="E12" s="186" t="s">
        <v>768</v>
      </c>
      <c r="F12" s="188">
        <f>IF(D12=0,0,IF(AND(D12&lt;80,E12="прямая"),0.75,IF(AND(D12&gt;120,E12="обратная"),0.75,IF(AND(D12&lt;80,E12="обратная"),0.25,IF(AND(D12&gt;120,E12="прямая"),0.25,IF(AND(D12&gt;=80,D12&lt;=120),0.5,"Частный случай смотри приказ"))))))</f>
        <v>0.5</v>
      </c>
      <c r="H12" s="227" t="s">
        <v>741</v>
      </c>
      <c r="I12" s="228">
        <f>C14</f>
        <v>29.6</v>
      </c>
    </row>
    <row r="13" spans="1:52" ht="30" x14ac:dyDescent="0.25">
      <c r="A13" s="185" t="s">
        <v>785</v>
      </c>
      <c r="B13" s="224" t="s">
        <v>171</v>
      </c>
      <c r="C13" s="224" t="s">
        <v>171</v>
      </c>
      <c r="D13" s="229">
        <f>AVERAGE(D14,D15)</f>
        <v>100</v>
      </c>
      <c r="E13" s="186" t="s">
        <v>768</v>
      </c>
      <c r="F13" s="188">
        <f>IF(D13=0,0,IF(AND(D13&lt;80,E13="прямая"),0.75,IF(AND(D13&gt;120,E13="обратная"),0.75,IF(AND(D13&lt;80,E13="обратная"),0.25,IF(AND(D13&gt;120,E13="прямая"),0.25,IF(AND(D13&gt;=80,D13&lt;=120),0.5,"Частный случай смотри приказ"))))))</f>
        <v>0.5</v>
      </c>
      <c r="H13" s="227" t="s">
        <v>743</v>
      </c>
      <c r="I13" s="228">
        <f>C15</f>
        <v>29.6</v>
      </c>
    </row>
    <row r="14" spans="1:52" ht="31.5" customHeight="1" x14ac:dyDescent="0.25">
      <c r="A14" s="185" t="s">
        <v>786</v>
      </c>
      <c r="B14" s="224">
        <v>29.6</v>
      </c>
      <c r="C14" s="224">
        <v>29.6</v>
      </c>
      <c r="D14" s="229">
        <f>IF(AND(C14=0,B14=0),100,IF(C14=0,0,B14/C14*100))</f>
        <v>100</v>
      </c>
      <c r="E14" s="186" t="s">
        <v>171</v>
      </c>
      <c r="F14" s="188" t="s">
        <v>171</v>
      </c>
      <c r="H14" s="227" t="s">
        <v>787</v>
      </c>
      <c r="I14" s="228">
        <f>C16</f>
        <v>0</v>
      </c>
      <c r="AM14" s="175" t="s">
        <v>171</v>
      </c>
      <c r="AZ14" s="175" t="s">
        <v>171</v>
      </c>
    </row>
    <row r="15" spans="1:52" ht="24.75" customHeight="1" x14ac:dyDescent="0.25">
      <c r="A15" s="185" t="s">
        <v>788</v>
      </c>
      <c r="B15" s="224">
        <v>29.6</v>
      </c>
      <c r="C15" s="224">
        <v>29.6</v>
      </c>
      <c r="D15" s="229">
        <f>IF(AND(C15=0,B15=0),100,IF(C15=0,0,B15/C15*100))</f>
        <v>100</v>
      </c>
      <c r="E15" s="186" t="s">
        <v>171</v>
      </c>
      <c r="F15" s="188" t="s">
        <v>171</v>
      </c>
      <c r="H15" s="227" t="s">
        <v>749</v>
      </c>
      <c r="I15" s="228">
        <f>C18</f>
        <v>8.3650190114068435E-2</v>
      </c>
      <c r="AM15" s="175" t="s">
        <v>171</v>
      </c>
      <c r="AZ15" s="175" t="s">
        <v>171</v>
      </c>
    </row>
    <row r="16" spans="1:52" ht="64.5" customHeight="1" x14ac:dyDescent="0.25">
      <c r="A16" s="185" t="s">
        <v>789</v>
      </c>
      <c r="B16" s="224">
        <v>0</v>
      </c>
      <c r="C16" s="224">
        <v>0</v>
      </c>
      <c r="D16" s="229">
        <f>IF(AND(C16=0,B16=0),100,IF(C16=0,0,B16/C16*100))</f>
        <v>100</v>
      </c>
      <c r="E16" s="186" t="s">
        <v>768</v>
      </c>
      <c r="F16" s="188">
        <f>IF(D16=0,0,IF(AND(D16&lt;80,E16="прямая"),0.75,IF(AND(D16&gt;120,E16="обратная"),0.75,IF(AND(D16&lt;80,E16="обратная"),0.25,IF(AND(D16&gt;120,E16="прямая"),0.25,IF(AND(D16&gt;=80,D16&lt;=120),0.5,"Частный случай смотри приказ"))))))</f>
        <v>0.5</v>
      </c>
      <c r="H16" s="227" t="s">
        <v>790</v>
      </c>
      <c r="I16" s="228">
        <f>C22</f>
        <v>1</v>
      </c>
    </row>
    <row r="17" spans="1:11" ht="30" x14ac:dyDescent="0.25">
      <c r="A17" s="185" t="s">
        <v>791</v>
      </c>
      <c r="B17" s="224" t="s">
        <v>171</v>
      </c>
      <c r="C17" s="224" t="s">
        <v>171</v>
      </c>
      <c r="D17" s="229" t="s">
        <v>171</v>
      </c>
      <c r="E17" s="186" t="s">
        <v>171</v>
      </c>
      <c r="F17" s="188">
        <f>F18</f>
        <v>0.5</v>
      </c>
      <c r="H17" s="227" t="s">
        <v>792</v>
      </c>
      <c r="I17" s="228">
        <f>C23</f>
        <v>0.40610450077599586</v>
      </c>
    </row>
    <row r="18" spans="1:11" ht="45" x14ac:dyDescent="0.25">
      <c r="A18" s="185" t="s">
        <v>793</v>
      </c>
      <c r="B18" s="198">
        <v>7.4509803921568626E-2</v>
      </c>
      <c r="C18" s="198">
        <v>8.3650190114068435E-2</v>
      </c>
      <c r="D18" s="187">
        <f>IF(AND(C18=0,B18=0),100,IF(C18=0,0,B18/C18*100))</f>
        <v>89.073083778966136</v>
      </c>
      <c r="E18" s="186" t="s">
        <v>768</v>
      </c>
      <c r="F18" s="188">
        <f>IF(D18=0,0,IF(AND(D18&lt;80,E18="прямая"),0.75,IF(AND(D18&gt;120,E18="обратная"),0.75,IF(AND(D18&lt;80,E18="обратная"),0.25,IF(AND(D18&gt;120,E18="прямая"),0.25,IF(AND(D18&gt;=80,D18&lt;=120),0.5,"Частный случай смотри приказ"))))))</f>
        <v>0.5</v>
      </c>
      <c r="H18" s="227" t="s">
        <v>794</v>
      </c>
      <c r="I18" s="228">
        <f>C26</f>
        <v>0</v>
      </c>
    </row>
    <row r="19" spans="1:11" ht="13.5" customHeight="1" x14ac:dyDescent="0.25">
      <c r="A19" s="193"/>
      <c r="B19" s="230"/>
      <c r="C19" s="230"/>
      <c r="D19" s="231"/>
      <c r="E19" s="194" t="s">
        <v>754</v>
      </c>
      <c r="F19" s="196"/>
    </row>
    <row r="20" spans="1:11" ht="35.25" customHeight="1" x14ac:dyDescent="0.25">
      <c r="A20" s="185" t="s">
        <v>795</v>
      </c>
      <c r="B20" s="224" t="s">
        <v>171</v>
      </c>
      <c r="C20" s="224" t="s">
        <v>171</v>
      </c>
      <c r="D20" s="229" t="s">
        <v>171</v>
      </c>
      <c r="E20" s="186" t="s">
        <v>171</v>
      </c>
      <c r="F20" s="188">
        <f>AVERAGE(F22,F23)</f>
        <v>0.375</v>
      </c>
    </row>
    <row r="21" spans="1:11" ht="13.5" customHeight="1" x14ac:dyDescent="0.25">
      <c r="A21" s="185" t="s">
        <v>758</v>
      </c>
      <c r="B21" s="230"/>
      <c r="C21" s="230"/>
      <c r="D21" s="231"/>
      <c r="E21" s="194" t="s">
        <v>754</v>
      </c>
      <c r="F21" s="196"/>
    </row>
    <row r="22" spans="1:11" ht="49.5" customHeight="1" x14ac:dyDescent="0.25">
      <c r="A22" s="185" t="s">
        <v>796</v>
      </c>
      <c r="B22" s="224">
        <v>1</v>
      </c>
      <c r="C22" s="224">
        <v>1</v>
      </c>
      <c r="D22" s="229">
        <f>IF(AND(C22=0,B22=0),100,IF(C22=0,0,B22/C22*100))</f>
        <v>100</v>
      </c>
      <c r="E22" s="186" t="s">
        <v>740</v>
      </c>
      <c r="F22" s="188">
        <f>IF(D22=0,0,IF(AND(D22&lt;80,E22="прямая"),0.75,IF(AND(D22&gt;120,E22="обратная"),0.75,IF(AND(D22&lt;80,E22="обратная"),0.25,IF(AND(D22&gt;120,E22="прямая"),0.25,IF(AND(D22&gt;=80,D22&lt;=120),0.5,"Частный случай смотри приказ"))))))</f>
        <v>0.5</v>
      </c>
    </row>
    <row r="23" spans="1:11" ht="77.25" customHeight="1" x14ac:dyDescent="0.25">
      <c r="A23" s="185" t="s">
        <v>797</v>
      </c>
      <c r="B23" s="198">
        <v>0.2217012726054923</v>
      </c>
      <c r="C23" s="198">
        <v>0.40610450077599586</v>
      </c>
      <c r="D23" s="187">
        <f>IF(AND(C23=0,B23=0),100,IF(C23=0,0,B23/C23*100))</f>
        <v>54.592173241581733</v>
      </c>
      <c r="E23" s="186" t="s">
        <v>768</v>
      </c>
      <c r="F23" s="188">
        <f>IF(D23=0,0,IF(AND(D23&lt;80,E23="прямая"),0.75,IF(AND(D23&gt;120,E23="обратная"),0.75,IF(AND(D23&lt;80,E23="обратная"),0.25,IF(AND(D23&gt;120,E23="прямая"),0.25,IF(AND(D23&gt;=80,D23&lt;=120),0.5,"Частный случай смотри приказ"))))))</f>
        <v>0.25</v>
      </c>
      <c r="G23" s="418" t="s">
        <v>798</v>
      </c>
      <c r="H23" s="419"/>
      <c r="I23" s="419"/>
      <c r="J23" s="419"/>
      <c r="K23" s="419"/>
    </row>
    <row r="24" spans="1:11" ht="13.5" customHeight="1" x14ac:dyDescent="0.25">
      <c r="A24" s="193"/>
      <c r="B24" s="230"/>
      <c r="C24" s="230"/>
      <c r="D24" s="231"/>
      <c r="E24" s="194" t="s">
        <v>754</v>
      </c>
      <c r="F24" s="196"/>
    </row>
    <row r="25" spans="1:11" ht="30" x14ac:dyDescent="0.25">
      <c r="A25" s="185" t="s">
        <v>799</v>
      </c>
      <c r="B25" s="224">
        <f>B26</f>
        <v>0</v>
      </c>
      <c r="C25" s="224">
        <f>C26</f>
        <v>0</v>
      </c>
      <c r="D25" s="229">
        <f>IF(AND(C25=0,B25=0),100,IF(C25=0,0,B25/C25*100))</f>
        <v>100</v>
      </c>
      <c r="E25" s="186" t="s">
        <v>768</v>
      </c>
      <c r="F25" s="188">
        <f>IF(D25=0,0,IF(AND(D25&lt;80,E25="прямая"),0.3,IF(AND(D25&gt;120,E25="обратная"),0.3,IF(AND(D25&lt;80,E25="обратная"),0.1,IF(AND(D25&gt;120,E25="прямая"),0.1,IF(AND(D25&gt;=80,D25&lt;=120),0.2,"Частный случай смотри приказ"))))))</f>
        <v>0.2</v>
      </c>
      <c r="J25" s="175" t="s">
        <v>800</v>
      </c>
    </row>
    <row r="26" spans="1:11" ht="48" customHeight="1" x14ac:dyDescent="0.25">
      <c r="A26" s="185" t="s">
        <v>801</v>
      </c>
      <c r="B26" s="224">
        <v>0</v>
      </c>
      <c r="C26" s="224">
        <v>0</v>
      </c>
      <c r="D26" s="229">
        <f>IF(AND(C26=0,B26=0),100,IF(C26=0,0,B26/C26*100))</f>
        <v>100</v>
      </c>
      <c r="E26" s="186"/>
      <c r="F26" s="188"/>
    </row>
    <row r="27" spans="1:11" ht="13.5" customHeight="1" x14ac:dyDescent="0.25">
      <c r="A27" s="193"/>
      <c r="B27" s="230"/>
      <c r="C27" s="230"/>
      <c r="D27" s="231"/>
      <c r="E27" s="194" t="s">
        <v>754</v>
      </c>
      <c r="F27" s="196"/>
    </row>
    <row r="28" spans="1:11" x14ac:dyDescent="0.25">
      <c r="A28" s="199" t="s">
        <v>802</v>
      </c>
      <c r="B28" s="232" t="s">
        <v>171</v>
      </c>
      <c r="C28" s="232" t="s">
        <v>171</v>
      </c>
      <c r="D28" s="233" t="s">
        <v>171</v>
      </c>
      <c r="E28" s="200" t="s">
        <v>171</v>
      </c>
      <c r="F28" s="234">
        <f>ROUND(AVERAGE(F10,F17,F20,F25),4)</f>
        <v>0.39379999999999998</v>
      </c>
    </row>
    <row r="29" spans="1:11" s="170" customFormat="1" ht="48.75" customHeight="1" x14ac:dyDescent="0.25">
      <c r="A29" s="203"/>
      <c r="B29" s="217"/>
      <c r="C29" s="217"/>
    </row>
    <row r="30" spans="1:11" s="238" customFormat="1" ht="18.75" x14ac:dyDescent="0.25">
      <c r="A30" s="235" t="str">
        <f>Содержание!C27</f>
        <v>Генеральный директор</v>
      </c>
      <c r="B30" s="205"/>
      <c r="C30" s="236"/>
      <c r="D30" s="237" t="str">
        <f>Содержание!E27</f>
        <v>Мажурин В.А.</v>
      </c>
      <c r="E30" s="237"/>
      <c r="G30" s="239"/>
      <c r="H30" s="239"/>
    </row>
    <row r="31" spans="1:11" s="242" customFormat="1" ht="15" customHeight="1" x14ac:dyDescent="0.2">
      <c r="A31" s="240" t="s">
        <v>803</v>
      </c>
      <c r="B31" s="420" t="s">
        <v>47</v>
      </c>
      <c r="C31" s="420"/>
      <c r="D31" s="241" t="s">
        <v>804</v>
      </c>
      <c r="E31" s="241"/>
      <c r="G31" s="239"/>
    </row>
  </sheetData>
  <mergeCells count="10">
    <mergeCell ref="G23:K23"/>
    <mergeCell ref="B31:C31"/>
    <mergeCell ref="A2:F2"/>
    <mergeCell ref="A4:F4"/>
    <mergeCell ref="A5:F5"/>
    <mergeCell ref="A7:A8"/>
    <mergeCell ref="B7:C7"/>
    <mergeCell ref="D7:D8"/>
    <mergeCell ref="E7:E8"/>
    <mergeCell ref="F7:F8"/>
  </mergeCells>
  <pageMargins left="0.59055118110236227" right="0.59055118110236227" top="0.39370078740157483" bottom="0.39370078740157483" header="0.31496062992125984" footer="0.31496062992125984"/>
  <pageSetup paperSize="9" scale="64" orientation="portrait" horizontalDpi="4294967295" verticalDpi="4294967295" r:id="rId1"/>
  <colBreaks count="1" manualBreakCount="1">
    <brk id="6" max="29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7"/>
  <sheetViews>
    <sheetView view="pageBreakPreview" zoomScaleNormal="100" zoomScaleSheetLayoutView="100" workbookViewId="0">
      <selection activeCell="B8" sqref="B8"/>
    </sheetView>
  </sheetViews>
  <sheetFormatPr defaultColWidth="10" defaultRowHeight="15" x14ac:dyDescent="0.25"/>
  <cols>
    <col min="1" max="1" width="72.140625" style="253" customWidth="1"/>
    <col min="2" max="2" width="16.85546875" style="253" customWidth="1"/>
    <col min="3" max="3" width="13.7109375" style="253" customWidth="1"/>
    <col min="4" max="4" width="6.5703125" style="253" customWidth="1"/>
    <col min="5" max="5" width="8.85546875" style="253" customWidth="1"/>
    <col min="6" max="6" width="8.5703125" style="264" bestFit="1" customWidth="1"/>
    <col min="7" max="7" width="10" style="253"/>
    <col min="8" max="9" width="0" style="253" hidden="1" customWidth="1"/>
    <col min="10" max="245" width="10" style="253"/>
    <col min="246" max="246" width="1" style="253" customWidth="1"/>
    <col min="247" max="251" width="0" style="253" hidden="1" customWidth="1"/>
    <col min="252" max="252" width="72.140625" style="253" customWidth="1"/>
    <col min="253" max="256" width="8.42578125" style="253" bestFit="1" customWidth="1"/>
    <col min="257" max="257" width="12.28515625" style="253" bestFit="1" customWidth="1"/>
    <col min="258" max="258" width="7.28515625" style="253" bestFit="1" customWidth="1"/>
    <col min="259" max="259" width="5.7109375" style="253" bestFit="1" customWidth="1"/>
    <col min="260" max="260" width="8.85546875" style="253" bestFit="1" customWidth="1"/>
    <col min="261" max="261" width="6.28515625" style="253" bestFit="1" customWidth="1"/>
    <col min="262" max="262" width="1" style="253" customWidth="1"/>
    <col min="263" max="501" width="10" style="253"/>
    <col min="502" max="502" width="1" style="253" customWidth="1"/>
    <col min="503" max="507" width="0" style="253" hidden="1" customWidth="1"/>
    <col min="508" max="508" width="72.140625" style="253" customWidth="1"/>
    <col min="509" max="512" width="8.42578125" style="253" bestFit="1" customWidth="1"/>
    <col min="513" max="513" width="12.28515625" style="253" bestFit="1" customWidth="1"/>
    <col min="514" max="514" width="7.28515625" style="253" bestFit="1" customWidth="1"/>
    <col min="515" max="515" width="5.7109375" style="253" bestFit="1" customWidth="1"/>
    <col min="516" max="516" width="8.85546875" style="253" bestFit="1" customWidth="1"/>
    <col min="517" max="517" width="6.28515625" style="253" bestFit="1" customWidth="1"/>
    <col min="518" max="518" width="1" style="253" customWidth="1"/>
    <col min="519" max="757" width="10" style="253"/>
    <col min="758" max="758" width="1" style="253" customWidth="1"/>
    <col min="759" max="763" width="0" style="253" hidden="1" customWidth="1"/>
    <col min="764" max="764" width="72.140625" style="253" customWidth="1"/>
    <col min="765" max="768" width="8.42578125" style="253" bestFit="1" customWidth="1"/>
    <col min="769" max="769" width="12.28515625" style="253" bestFit="1" customWidth="1"/>
    <col min="770" max="770" width="7.28515625" style="253" bestFit="1" customWidth="1"/>
    <col min="771" max="771" width="5.7109375" style="253" bestFit="1" customWidth="1"/>
    <col min="772" max="772" width="8.85546875" style="253" bestFit="1" customWidth="1"/>
    <col min="773" max="773" width="6.28515625" style="253" bestFit="1" customWidth="1"/>
    <col min="774" max="774" width="1" style="253" customWidth="1"/>
    <col min="775" max="1013" width="10" style="253"/>
    <col min="1014" max="1014" width="1" style="253" customWidth="1"/>
    <col min="1015" max="1019" width="0" style="253" hidden="1" customWidth="1"/>
    <col min="1020" max="1020" width="72.140625" style="253" customWidth="1"/>
    <col min="1021" max="1024" width="8.42578125" style="253" bestFit="1" customWidth="1"/>
    <col min="1025" max="1025" width="12.28515625" style="253" bestFit="1" customWidth="1"/>
    <col min="1026" max="1026" width="7.28515625" style="253" bestFit="1" customWidth="1"/>
    <col min="1027" max="1027" width="5.7109375" style="253" bestFit="1" customWidth="1"/>
    <col min="1028" max="1028" width="8.85546875" style="253" bestFit="1" customWidth="1"/>
    <col min="1029" max="1029" width="6.28515625" style="253" bestFit="1" customWidth="1"/>
    <col min="1030" max="1030" width="1" style="253" customWidth="1"/>
    <col min="1031" max="1269" width="10" style="253"/>
    <col min="1270" max="1270" width="1" style="253" customWidth="1"/>
    <col min="1271" max="1275" width="0" style="253" hidden="1" customWidth="1"/>
    <col min="1276" max="1276" width="72.140625" style="253" customWidth="1"/>
    <col min="1277" max="1280" width="8.42578125" style="253" bestFit="1" customWidth="1"/>
    <col min="1281" max="1281" width="12.28515625" style="253" bestFit="1" customWidth="1"/>
    <col min="1282" max="1282" width="7.28515625" style="253" bestFit="1" customWidth="1"/>
    <col min="1283" max="1283" width="5.7109375" style="253" bestFit="1" customWidth="1"/>
    <col min="1284" max="1284" width="8.85546875" style="253" bestFit="1" customWidth="1"/>
    <col min="1285" max="1285" width="6.28515625" style="253" bestFit="1" customWidth="1"/>
    <col min="1286" max="1286" width="1" style="253" customWidth="1"/>
    <col min="1287" max="1525" width="10" style="253"/>
    <col min="1526" max="1526" width="1" style="253" customWidth="1"/>
    <col min="1527" max="1531" width="0" style="253" hidden="1" customWidth="1"/>
    <col min="1532" max="1532" width="72.140625" style="253" customWidth="1"/>
    <col min="1533" max="1536" width="8.42578125" style="253" bestFit="1" customWidth="1"/>
    <col min="1537" max="1537" width="12.28515625" style="253" bestFit="1" customWidth="1"/>
    <col min="1538" max="1538" width="7.28515625" style="253" bestFit="1" customWidth="1"/>
    <col min="1539" max="1539" width="5.7109375" style="253" bestFit="1" customWidth="1"/>
    <col min="1540" max="1540" width="8.85546875" style="253" bestFit="1" customWidth="1"/>
    <col min="1541" max="1541" width="6.28515625" style="253" bestFit="1" customWidth="1"/>
    <col min="1542" max="1542" width="1" style="253" customWidth="1"/>
    <col min="1543" max="1781" width="10" style="253"/>
    <col min="1782" max="1782" width="1" style="253" customWidth="1"/>
    <col min="1783" max="1787" width="0" style="253" hidden="1" customWidth="1"/>
    <col min="1788" max="1788" width="72.140625" style="253" customWidth="1"/>
    <col min="1789" max="1792" width="8.42578125" style="253" bestFit="1" customWidth="1"/>
    <col min="1793" max="1793" width="12.28515625" style="253" bestFit="1" customWidth="1"/>
    <col min="1794" max="1794" width="7.28515625" style="253" bestFit="1" customWidth="1"/>
    <col min="1795" max="1795" width="5.7109375" style="253" bestFit="1" customWidth="1"/>
    <col min="1796" max="1796" width="8.85546875" style="253" bestFit="1" customWidth="1"/>
    <col min="1797" max="1797" width="6.28515625" style="253" bestFit="1" customWidth="1"/>
    <col min="1798" max="1798" width="1" style="253" customWidth="1"/>
    <col min="1799" max="2037" width="10" style="253"/>
    <col min="2038" max="2038" width="1" style="253" customWidth="1"/>
    <col min="2039" max="2043" width="0" style="253" hidden="1" customWidth="1"/>
    <col min="2044" max="2044" width="72.140625" style="253" customWidth="1"/>
    <col min="2045" max="2048" width="8.42578125" style="253" bestFit="1" customWidth="1"/>
    <col min="2049" max="2049" width="12.28515625" style="253" bestFit="1" customWidth="1"/>
    <col min="2050" max="2050" width="7.28515625" style="253" bestFit="1" customWidth="1"/>
    <col min="2051" max="2051" width="5.7109375" style="253" bestFit="1" customWidth="1"/>
    <col min="2052" max="2052" width="8.85546875" style="253" bestFit="1" customWidth="1"/>
    <col min="2053" max="2053" width="6.28515625" style="253" bestFit="1" customWidth="1"/>
    <col min="2054" max="2054" width="1" style="253" customWidth="1"/>
    <col min="2055" max="2293" width="10" style="253"/>
    <col min="2294" max="2294" width="1" style="253" customWidth="1"/>
    <col min="2295" max="2299" width="0" style="253" hidden="1" customWidth="1"/>
    <col min="2300" max="2300" width="72.140625" style="253" customWidth="1"/>
    <col min="2301" max="2304" width="8.42578125" style="253" bestFit="1" customWidth="1"/>
    <col min="2305" max="2305" width="12.28515625" style="253" bestFit="1" customWidth="1"/>
    <col min="2306" max="2306" width="7.28515625" style="253" bestFit="1" customWidth="1"/>
    <col min="2307" max="2307" width="5.7109375" style="253" bestFit="1" customWidth="1"/>
    <col min="2308" max="2308" width="8.85546875" style="253" bestFit="1" customWidth="1"/>
    <col min="2309" max="2309" width="6.28515625" style="253" bestFit="1" customWidth="1"/>
    <col min="2310" max="2310" width="1" style="253" customWidth="1"/>
    <col min="2311" max="2549" width="10" style="253"/>
    <col min="2550" max="2550" width="1" style="253" customWidth="1"/>
    <col min="2551" max="2555" width="0" style="253" hidden="1" customWidth="1"/>
    <col min="2556" max="2556" width="72.140625" style="253" customWidth="1"/>
    <col min="2557" max="2560" width="8.42578125" style="253" bestFit="1" customWidth="1"/>
    <col min="2561" max="2561" width="12.28515625" style="253" bestFit="1" customWidth="1"/>
    <col min="2562" max="2562" width="7.28515625" style="253" bestFit="1" customWidth="1"/>
    <col min="2563" max="2563" width="5.7109375" style="253" bestFit="1" customWidth="1"/>
    <col min="2564" max="2564" width="8.85546875" style="253" bestFit="1" customWidth="1"/>
    <col min="2565" max="2565" width="6.28515625" style="253" bestFit="1" customWidth="1"/>
    <col min="2566" max="2566" width="1" style="253" customWidth="1"/>
    <col min="2567" max="2805" width="10" style="253"/>
    <col min="2806" max="2806" width="1" style="253" customWidth="1"/>
    <col min="2807" max="2811" width="0" style="253" hidden="1" customWidth="1"/>
    <col min="2812" max="2812" width="72.140625" style="253" customWidth="1"/>
    <col min="2813" max="2816" width="8.42578125" style="253" bestFit="1" customWidth="1"/>
    <col min="2817" max="2817" width="12.28515625" style="253" bestFit="1" customWidth="1"/>
    <col min="2818" max="2818" width="7.28515625" style="253" bestFit="1" customWidth="1"/>
    <col min="2819" max="2819" width="5.7109375" style="253" bestFit="1" customWidth="1"/>
    <col min="2820" max="2820" width="8.85546875" style="253" bestFit="1" customWidth="1"/>
    <col min="2821" max="2821" width="6.28515625" style="253" bestFit="1" customWidth="1"/>
    <col min="2822" max="2822" width="1" style="253" customWidth="1"/>
    <col min="2823" max="3061" width="10" style="253"/>
    <col min="3062" max="3062" width="1" style="253" customWidth="1"/>
    <col min="3063" max="3067" width="0" style="253" hidden="1" customWidth="1"/>
    <col min="3068" max="3068" width="72.140625" style="253" customWidth="1"/>
    <col min="3069" max="3072" width="8.42578125" style="253" bestFit="1" customWidth="1"/>
    <col min="3073" max="3073" width="12.28515625" style="253" bestFit="1" customWidth="1"/>
    <col min="3074" max="3074" width="7.28515625" style="253" bestFit="1" customWidth="1"/>
    <col min="3075" max="3075" width="5.7109375" style="253" bestFit="1" customWidth="1"/>
    <col min="3076" max="3076" width="8.85546875" style="253" bestFit="1" customWidth="1"/>
    <col min="3077" max="3077" width="6.28515625" style="253" bestFit="1" customWidth="1"/>
    <col min="3078" max="3078" width="1" style="253" customWidth="1"/>
    <col min="3079" max="3317" width="10" style="253"/>
    <col min="3318" max="3318" width="1" style="253" customWidth="1"/>
    <col min="3319" max="3323" width="0" style="253" hidden="1" customWidth="1"/>
    <col min="3324" max="3324" width="72.140625" style="253" customWidth="1"/>
    <col min="3325" max="3328" width="8.42578125" style="253" bestFit="1" customWidth="1"/>
    <col min="3329" max="3329" width="12.28515625" style="253" bestFit="1" customWidth="1"/>
    <col min="3330" max="3330" width="7.28515625" style="253" bestFit="1" customWidth="1"/>
    <col min="3331" max="3331" width="5.7109375" style="253" bestFit="1" customWidth="1"/>
    <col min="3332" max="3332" width="8.85546875" style="253" bestFit="1" customWidth="1"/>
    <col min="3333" max="3333" width="6.28515625" style="253" bestFit="1" customWidth="1"/>
    <col min="3334" max="3334" width="1" style="253" customWidth="1"/>
    <col min="3335" max="3573" width="10" style="253"/>
    <col min="3574" max="3574" width="1" style="253" customWidth="1"/>
    <col min="3575" max="3579" width="0" style="253" hidden="1" customWidth="1"/>
    <col min="3580" max="3580" width="72.140625" style="253" customWidth="1"/>
    <col min="3581" max="3584" width="8.42578125" style="253" bestFit="1" customWidth="1"/>
    <col min="3585" max="3585" width="12.28515625" style="253" bestFit="1" customWidth="1"/>
    <col min="3586" max="3586" width="7.28515625" style="253" bestFit="1" customWidth="1"/>
    <col min="3587" max="3587" width="5.7109375" style="253" bestFit="1" customWidth="1"/>
    <col min="3588" max="3588" width="8.85546875" style="253" bestFit="1" customWidth="1"/>
    <col min="3589" max="3589" width="6.28515625" style="253" bestFit="1" customWidth="1"/>
    <col min="3590" max="3590" width="1" style="253" customWidth="1"/>
    <col min="3591" max="3829" width="10" style="253"/>
    <col min="3830" max="3830" width="1" style="253" customWidth="1"/>
    <col min="3831" max="3835" width="0" style="253" hidden="1" customWidth="1"/>
    <col min="3836" max="3836" width="72.140625" style="253" customWidth="1"/>
    <col min="3837" max="3840" width="8.42578125" style="253" bestFit="1" customWidth="1"/>
    <col min="3841" max="3841" width="12.28515625" style="253" bestFit="1" customWidth="1"/>
    <col min="3842" max="3842" width="7.28515625" style="253" bestFit="1" customWidth="1"/>
    <col min="3843" max="3843" width="5.7109375" style="253" bestFit="1" customWidth="1"/>
    <col min="3844" max="3844" width="8.85546875" style="253" bestFit="1" customWidth="1"/>
    <col min="3845" max="3845" width="6.28515625" style="253" bestFit="1" customWidth="1"/>
    <col min="3846" max="3846" width="1" style="253" customWidth="1"/>
    <col min="3847" max="4085" width="10" style="253"/>
    <col min="4086" max="4086" width="1" style="253" customWidth="1"/>
    <col min="4087" max="4091" width="0" style="253" hidden="1" customWidth="1"/>
    <col min="4092" max="4092" width="72.140625" style="253" customWidth="1"/>
    <col min="4093" max="4096" width="8.42578125" style="253" bestFit="1" customWidth="1"/>
    <col min="4097" max="4097" width="12.28515625" style="253" bestFit="1" customWidth="1"/>
    <col min="4098" max="4098" width="7.28515625" style="253" bestFit="1" customWidth="1"/>
    <col min="4099" max="4099" width="5.7109375" style="253" bestFit="1" customWidth="1"/>
    <col min="4100" max="4100" width="8.85546875" style="253" bestFit="1" customWidth="1"/>
    <col min="4101" max="4101" width="6.28515625" style="253" bestFit="1" customWidth="1"/>
    <col min="4102" max="4102" width="1" style="253" customWidth="1"/>
    <col min="4103" max="4341" width="10" style="253"/>
    <col min="4342" max="4342" width="1" style="253" customWidth="1"/>
    <col min="4343" max="4347" width="0" style="253" hidden="1" customWidth="1"/>
    <col min="4348" max="4348" width="72.140625" style="253" customWidth="1"/>
    <col min="4349" max="4352" width="8.42578125" style="253" bestFit="1" customWidth="1"/>
    <col min="4353" max="4353" width="12.28515625" style="253" bestFit="1" customWidth="1"/>
    <col min="4354" max="4354" width="7.28515625" style="253" bestFit="1" customWidth="1"/>
    <col min="4355" max="4355" width="5.7109375" style="253" bestFit="1" customWidth="1"/>
    <col min="4356" max="4356" width="8.85546875" style="253" bestFit="1" customWidth="1"/>
    <col min="4357" max="4357" width="6.28515625" style="253" bestFit="1" customWidth="1"/>
    <col min="4358" max="4358" width="1" style="253" customWidth="1"/>
    <col min="4359" max="4597" width="10" style="253"/>
    <col min="4598" max="4598" width="1" style="253" customWidth="1"/>
    <col min="4599" max="4603" width="0" style="253" hidden="1" customWidth="1"/>
    <col min="4604" max="4604" width="72.140625" style="253" customWidth="1"/>
    <col min="4605" max="4608" width="8.42578125" style="253" bestFit="1" customWidth="1"/>
    <col min="4609" max="4609" width="12.28515625" style="253" bestFit="1" customWidth="1"/>
    <col min="4610" max="4610" width="7.28515625" style="253" bestFit="1" customWidth="1"/>
    <col min="4611" max="4611" width="5.7109375" style="253" bestFit="1" customWidth="1"/>
    <col min="4612" max="4612" width="8.85546875" style="253" bestFit="1" customWidth="1"/>
    <col min="4613" max="4613" width="6.28515625" style="253" bestFit="1" customWidth="1"/>
    <col min="4614" max="4614" width="1" style="253" customWidth="1"/>
    <col min="4615" max="4853" width="10" style="253"/>
    <col min="4854" max="4854" width="1" style="253" customWidth="1"/>
    <col min="4855" max="4859" width="0" style="253" hidden="1" customWidth="1"/>
    <col min="4860" max="4860" width="72.140625" style="253" customWidth="1"/>
    <col min="4861" max="4864" width="8.42578125" style="253" bestFit="1" customWidth="1"/>
    <col min="4865" max="4865" width="12.28515625" style="253" bestFit="1" customWidth="1"/>
    <col min="4866" max="4866" width="7.28515625" style="253" bestFit="1" customWidth="1"/>
    <col min="4867" max="4867" width="5.7109375" style="253" bestFit="1" customWidth="1"/>
    <col min="4868" max="4868" width="8.85546875" style="253" bestFit="1" customWidth="1"/>
    <col min="4869" max="4869" width="6.28515625" style="253" bestFit="1" customWidth="1"/>
    <col min="4870" max="4870" width="1" style="253" customWidth="1"/>
    <col min="4871" max="5109" width="10" style="253"/>
    <col min="5110" max="5110" width="1" style="253" customWidth="1"/>
    <col min="5111" max="5115" width="0" style="253" hidden="1" customWidth="1"/>
    <col min="5116" max="5116" width="72.140625" style="253" customWidth="1"/>
    <col min="5117" max="5120" width="8.42578125" style="253" bestFit="1" customWidth="1"/>
    <col min="5121" max="5121" width="12.28515625" style="253" bestFit="1" customWidth="1"/>
    <col min="5122" max="5122" width="7.28515625" style="253" bestFit="1" customWidth="1"/>
    <col min="5123" max="5123" width="5.7109375" style="253" bestFit="1" customWidth="1"/>
    <col min="5124" max="5124" width="8.85546875" style="253" bestFit="1" customWidth="1"/>
    <col min="5125" max="5125" width="6.28515625" style="253" bestFit="1" customWidth="1"/>
    <col min="5126" max="5126" width="1" style="253" customWidth="1"/>
    <col min="5127" max="5365" width="10" style="253"/>
    <col min="5366" max="5366" width="1" style="253" customWidth="1"/>
    <col min="5367" max="5371" width="0" style="253" hidden="1" customWidth="1"/>
    <col min="5372" max="5372" width="72.140625" style="253" customWidth="1"/>
    <col min="5373" max="5376" width="8.42578125" style="253" bestFit="1" customWidth="1"/>
    <col min="5377" max="5377" width="12.28515625" style="253" bestFit="1" customWidth="1"/>
    <col min="5378" max="5378" width="7.28515625" style="253" bestFit="1" customWidth="1"/>
    <col min="5379" max="5379" width="5.7109375" style="253" bestFit="1" customWidth="1"/>
    <col min="5380" max="5380" width="8.85546875" style="253" bestFit="1" customWidth="1"/>
    <col min="5381" max="5381" width="6.28515625" style="253" bestFit="1" customWidth="1"/>
    <col min="5382" max="5382" width="1" style="253" customWidth="1"/>
    <col min="5383" max="5621" width="10" style="253"/>
    <col min="5622" max="5622" width="1" style="253" customWidth="1"/>
    <col min="5623" max="5627" width="0" style="253" hidden="1" customWidth="1"/>
    <col min="5628" max="5628" width="72.140625" style="253" customWidth="1"/>
    <col min="5629" max="5632" width="8.42578125" style="253" bestFit="1" customWidth="1"/>
    <col min="5633" max="5633" width="12.28515625" style="253" bestFit="1" customWidth="1"/>
    <col min="5634" max="5634" width="7.28515625" style="253" bestFit="1" customWidth="1"/>
    <col min="5635" max="5635" width="5.7109375" style="253" bestFit="1" customWidth="1"/>
    <col min="5636" max="5636" width="8.85546875" style="253" bestFit="1" customWidth="1"/>
    <col min="5637" max="5637" width="6.28515625" style="253" bestFit="1" customWidth="1"/>
    <col min="5638" max="5638" width="1" style="253" customWidth="1"/>
    <col min="5639" max="5877" width="10" style="253"/>
    <col min="5878" max="5878" width="1" style="253" customWidth="1"/>
    <col min="5879" max="5883" width="0" style="253" hidden="1" customWidth="1"/>
    <col min="5884" max="5884" width="72.140625" style="253" customWidth="1"/>
    <col min="5885" max="5888" width="8.42578125" style="253" bestFit="1" customWidth="1"/>
    <col min="5889" max="5889" width="12.28515625" style="253" bestFit="1" customWidth="1"/>
    <col min="5890" max="5890" width="7.28515625" style="253" bestFit="1" customWidth="1"/>
    <col min="5891" max="5891" width="5.7109375" style="253" bestFit="1" customWidth="1"/>
    <col min="5892" max="5892" width="8.85546875" style="253" bestFit="1" customWidth="1"/>
    <col min="5893" max="5893" width="6.28515625" style="253" bestFit="1" customWidth="1"/>
    <col min="5894" max="5894" width="1" style="253" customWidth="1"/>
    <col min="5895" max="6133" width="10" style="253"/>
    <col min="6134" max="6134" width="1" style="253" customWidth="1"/>
    <col min="6135" max="6139" width="0" style="253" hidden="1" customWidth="1"/>
    <col min="6140" max="6140" width="72.140625" style="253" customWidth="1"/>
    <col min="6141" max="6144" width="8.42578125" style="253" bestFit="1" customWidth="1"/>
    <col min="6145" max="6145" width="12.28515625" style="253" bestFit="1" customWidth="1"/>
    <col min="6146" max="6146" width="7.28515625" style="253" bestFit="1" customWidth="1"/>
    <col min="6147" max="6147" width="5.7109375" style="253" bestFit="1" customWidth="1"/>
    <col min="6148" max="6148" width="8.85546875" style="253" bestFit="1" customWidth="1"/>
    <col min="6149" max="6149" width="6.28515625" style="253" bestFit="1" customWidth="1"/>
    <col min="6150" max="6150" width="1" style="253" customWidth="1"/>
    <col min="6151" max="6389" width="10" style="253"/>
    <col min="6390" max="6390" width="1" style="253" customWidth="1"/>
    <col min="6391" max="6395" width="0" style="253" hidden="1" customWidth="1"/>
    <col min="6396" max="6396" width="72.140625" style="253" customWidth="1"/>
    <col min="6397" max="6400" width="8.42578125" style="253" bestFit="1" customWidth="1"/>
    <col min="6401" max="6401" width="12.28515625" style="253" bestFit="1" customWidth="1"/>
    <col min="6402" max="6402" width="7.28515625" style="253" bestFit="1" customWidth="1"/>
    <col min="6403" max="6403" width="5.7109375" style="253" bestFit="1" customWidth="1"/>
    <col min="6404" max="6404" width="8.85546875" style="253" bestFit="1" customWidth="1"/>
    <col min="6405" max="6405" width="6.28515625" style="253" bestFit="1" customWidth="1"/>
    <col min="6406" max="6406" width="1" style="253" customWidth="1"/>
    <col min="6407" max="6645" width="10" style="253"/>
    <col min="6646" max="6646" width="1" style="253" customWidth="1"/>
    <col min="6647" max="6651" width="0" style="253" hidden="1" customWidth="1"/>
    <col min="6652" max="6652" width="72.140625" style="253" customWidth="1"/>
    <col min="6653" max="6656" width="8.42578125" style="253" bestFit="1" customWidth="1"/>
    <col min="6657" max="6657" width="12.28515625" style="253" bestFit="1" customWidth="1"/>
    <col min="6658" max="6658" width="7.28515625" style="253" bestFit="1" customWidth="1"/>
    <col min="6659" max="6659" width="5.7109375" style="253" bestFit="1" customWidth="1"/>
    <col min="6660" max="6660" width="8.85546875" style="253" bestFit="1" customWidth="1"/>
    <col min="6661" max="6661" width="6.28515625" style="253" bestFit="1" customWidth="1"/>
    <col min="6662" max="6662" width="1" style="253" customWidth="1"/>
    <col min="6663" max="6901" width="10" style="253"/>
    <col min="6902" max="6902" width="1" style="253" customWidth="1"/>
    <col min="6903" max="6907" width="0" style="253" hidden="1" customWidth="1"/>
    <col min="6908" max="6908" width="72.140625" style="253" customWidth="1"/>
    <col min="6909" max="6912" width="8.42578125" style="253" bestFit="1" customWidth="1"/>
    <col min="6913" max="6913" width="12.28515625" style="253" bestFit="1" customWidth="1"/>
    <col min="6914" max="6914" width="7.28515625" style="253" bestFit="1" customWidth="1"/>
    <col min="6915" max="6915" width="5.7109375" style="253" bestFit="1" customWidth="1"/>
    <col min="6916" max="6916" width="8.85546875" style="253" bestFit="1" customWidth="1"/>
    <col min="6917" max="6917" width="6.28515625" style="253" bestFit="1" customWidth="1"/>
    <col min="6918" max="6918" width="1" style="253" customWidth="1"/>
    <col min="6919" max="7157" width="10" style="253"/>
    <col min="7158" max="7158" width="1" style="253" customWidth="1"/>
    <col min="7159" max="7163" width="0" style="253" hidden="1" customWidth="1"/>
    <col min="7164" max="7164" width="72.140625" style="253" customWidth="1"/>
    <col min="7165" max="7168" width="8.42578125" style="253" bestFit="1" customWidth="1"/>
    <col min="7169" max="7169" width="12.28515625" style="253" bestFit="1" customWidth="1"/>
    <col min="7170" max="7170" width="7.28515625" style="253" bestFit="1" customWidth="1"/>
    <col min="7171" max="7171" width="5.7109375" style="253" bestFit="1" customWidth="1"/>
    <col min="7172" max="7172" width="8.85546875" style="253" bestFit="1" customWidth="1"/>
    <col min="7173" max="7173" width="6.28515625" style="253" bestFit="1" customWidth="1"/>
    <col min="7174" max="7174" width="1" style="253" customWidth="1"/>
    <col min="7175" max="7413" width="10" style="253"/>
    <col min="7414" max="7414" width="1" style="253" customWidth="1"/>
    <col min="7415" max="7419" width="0" style="253" hidden="1" customWidth="1"/>
    <col min="7420" max="7420" width="72.140625" style="253" customWidth="1"/>
    <col min="7421" max="7424" width="8.42578125" style="253" bestFit="1" customWidth="1"/>
    <col min="7425" max="7425" width="12.28515625" style="253" bestFit="1" customWidth="1"/>
    <col min="7426" max="7426" width="7.28515625" style="253" bestFit="1" customWidth="1"/>
    <col min="7427" max="7427" width="5.7109375" style="253" bestFit="1" customWidth="1"/>
    <col min="7428" max="7428" width="8.85546875" style="253" bestFit="1" customWidth="1"/>
    <col min="7429" max="7429" width="6.28515625" style="253" bestFit="1" customWidth="1"/>
    <col min="7430" max="7430" width="1" style="253" customWidth="1"/>
    <col min="7431" max="7669" width="10" style="253"/>
    <col min="7670" max="7670" width="1" style="253" customWidth="1"/>
    <col min="7671" max="7675" width="0" style="253" hidden="1" customWidth="1"/>
    <col min="7676" max="7676" width="72.140625" style="253" customWidth="1"/>
    <col min="7677" max="7680" width="8.42578125" style="253" bestFit="1" customWidth="1"/>
    <col min="7681" max="7681" width="12.28515625" style="253" bestFit="1" customWidth="1"/>
    <col min="7682" max="7682" width="7.28515625" style="253" bestFit="1" customWidth="1"/>
    <col min="7683" max="7683" width="5.7109375" style="253" bestFit="1" customWidth="1"/>
    <col min="7684" max="7684" width="8.85546875" style="253" bestFit="1" customWidth="1"/>
    <col min="7685" max="7685" width="6.28515625" style="253" bestFit="1" customWidth="1"/>
    <col min="7686" max="7686" width="1" style="253" customWidth="1"/>
    <col min="7687" max="7925" width="10" style="253"/>
    <col min="7926" max="7926" width="1" style="253" customWidth="1"/>
    <col min="7927" max="7931" width="0" style="253" hidden="1" customWidth="1"/>
    <col min="7932" max="7932" width="72.140625" style="253" customWidth="1"/>
    <col min="7933" max="7936" width="8.42578125" style="253" bestFit="1" customWidth="1"/>
    <col min="7937" max="7937" width="12.28515625" style="253" bestFit="1" customWidth="1"/>
    <col min="7938" max="7938" width="7.28515625" style="253" bestFit="1" customWidth="1"/>
    <col min="7939" max="7939" width="5.7109375" style="253" bestFit="1" customWidth="1"/>
    <col min="7940" max="7940" width="8.85546875" style="253" bestFit="1" customWidth="1"/>
    <col min="7941" max="7941" width="6.28515625" style="253" bestFit="1" customWidth="1"/>
    <col min="7942" max="7942" width="1" style="253" customWidth="1"/>
    <col min="7943" max="8181" width="10" style="253"/>
    <col min="8182" max="8182" width="1" style="253" customWidth="1"/>
    <col min="8183" max="8187" width="0" style="253" hidden="1" customWidth="1"/>
    <col min="8188" max="8188" width="72.140625" style="253" customWidth="1"/>
    <col min="8189" max="8192" width="8.42578125" style="253" bestFit="1" customWidth="1"/>
    <col min="8193" max="8193" width="12.28515625" style="253" bestFit="1" customWidth="1"/>
    <col min="8194" max="8194" width="7.28515625" style="253" bestFit="1" customWidth="1"/>
    <col min="8195" max="8195" width="5.7109375" style="253" bestFit="1" customWidth="1"/>
    <col min="8196" max="8196" width="8.85546875" style="253" bestFit="1" customWidth="1"/>
    <col min="8197" max="8197" width="6.28515625" style="253" bestFit="1" customWidth="1"/>
    <col min="8198" max="8198" width="1" style="253" customWidth="1"/>
    <col min="8199" max="8437" width="10" style="253"/>
    <col min="8438" max="8438" width="1" style="253" customWidth="1"/>
    <col min="8439" max="8443" width="0" style="253" hidden="1" customWidth="1"/>
    <col min="8444" max="8444" width="72.140625" style="253" customWidth="1"/>
    <col min="8445" max="8448" width="8.42578125" style="253" bestFit="1" customWidth="1"/>
    <col min="8449" max="8449" width="12.28515625" style="253" bestFit="1" customWidth="1"/>
    <col min="8450" max="8450" width="7.28515625" style="253" bestFit="1" customWidth="1"/>
    <col min="8451" max="8451" width="5.7109375" style="253" bestFit="1" customWidth="1"/>
    <col min="8452" max="8452" width="8.85546875" style="253" bestFit="1" customWidth="1"/>
    <col min="8453" max="8453" width="6.28515625" style="253" bestFit="1" customWidth="1"/>
    <col min="8454" max="8454" width="1" style="253" customWidth="1"/>
    <col min="8455" max="8693" width="10" style="253"/>
    <col min="8694" max="8694" width="1" style="253" customWidth="1"/>
    <col min="8695" max="8699" width="0" style="253" hidden="1" customWidth="1"/>
    <col min="8700" max="8700" width="72.140625" style="253" customWidth="1"/>
    <col min="8701" max="8704" width="8.42578125" style="253" bestFit="1" customWidth="1"/>
    <col min="8705" max="8705" width="12.28515625" style="253" bestFit="1" customWidth="1"/>
    <col min="8706" max="8706" width="7.28515625" style="253" bestFit="1" customWidth="1"/>
    <col min="8707" max="8707" width="5.7109375" style="253" bestFit="1" customWidth="1"/>
    <col min="8708" max="8708" width="8.85546875" style="253" bestFit="1" customWidth="1"/>
    <col min="8709" max="8709" width="6.28515625" style="253" bestFit="1" customWidth="1"/>
    <col min="8710" max="8710" width="1" style="253" customWidth="1"/>
    <col min="8711" max="8949" width="10" style="253"/>
    <col min="8950" max="8950" width="1" style="253" customWidth="1"/>
    <col min="8951" max="8955" width="0" style="253" hidden="1" customWidth="1"/>
    <col min="8956" max="8956" width="72.140625" style="253" customWidth="1"/>
    <col min="8957" max="8960" width="8.42578125" style="253" bestFit="1" customWidth="1"/>
    <col min="8961" max="8961" width="12.28515625" style="253" bestFit="1" customWidth="1"/>
    <col min="8962" max="8962" width="7.28515625" style="253" bestFit="1" customWidth="1"/>
    <col min="8963" max="8963" width="5.7109375" style="253" bestFit="1" customWidth="1"/>
    <col min="8964" max="8964" width="8.85546875" style="253" bestFit="1" customWidth="1"/>
    <col min="8965" max="8965" width="6.28515625" style="253" bestFit="1" customWidth="1"/>
    <col min="8966" max="8966" width="1" style="253" customWidth="1"/>
    <col min="8967" max="9205" width="10" style="253"/>
    <col min="9206" max="9206" width="1" style="253" customWidth="1"/>
    <col min="9207" max="9211" width="0" style="253" hidden="1" customWidth="1"/>
    <col min="9212" max="9212" width="72.140625" style="253" customWidth="1"/>
    <col min="9213" max="9216" width="8.42578125" style="253" bestFit="1" customWidth="1"/>
    <col min="9217" max="9217" width="12.28515625" style="253" bestFit="1" customWidth="1"/>
    <col min="9218" max="9218" width="7.28515625" style="253" bestFit="1" customWidth="1"/>
    <col min="9219" max="9219" width="5.7109375" style="253" bestFit="1" customWidth="1"/>
    <col min="9220" max="9220" width="8.85546875" style="253" bestFit="1" customWidth="1"/>
    <col min="9221" max="9221" width="6.28515625" style="253" bestFit="1" customWidth="1"/>
    <col min="9222" max="9222" width="1" style="253" customWidth="1"/>
    <col min="9223" max="9461" width="10" style="253"/>
    <col min="9462" max="9462" width="1" style="253" customWidth="1"/>
    <col min="9463" max="9467" width="0" style="253" hidden="1" customWidth="1"/>
    <col min="9468" max="9468" width="72.140625" style="253" customWidth="1"/>
    <col min="9469" max="9472" width="8.42578125" style="253" bestFit="1" customWidth="1"/>
    <col min="9473" max="9473" width="12.28515625" style="253" bestFit="1" customWidth="1"/>
    <col min="9474" max="9474" width="7.28515625" style="253" bestFit="1" customWidth="1"/>
    <col min="9475" max="9475" width="5.7109375" style="253" bestFit="1" customWidth="1"/>
    <col min="9476" max="9476" width="8.85546875" style="253" bestFit="1" customWidth="1"/>
    <col min="9477" max="9477" width="6.28515625" style="253" bestFit="1" customWidth="1"/>
    <col min="9478" max="9478" width="1" style="253" customWidth="1"/>
    <col min="9479" max="9717" width="10" style="253"/>
    <col min="9718" max="9718" width="1" style="253" customWidth="1"/>
    <col min="9719" max="9723" width="0" style="253" hidden="1" customWidth="1"/>
    <col min="9724" max="9724" width="72.140625" style="253" customWidth="1"/>
    <col min="9725" max="9728" width="8.42578125" style="253" bestFit="1" customWidth="1"/>
    <col min="9729" max="9729" width="12.28515625" style="253" bestFit="1" customWidth="1"/>
    <col min="9730" max="9730" width="7.28515625" style="253" bestFit="1" customWidth="1"/>
    <col min="9731" max="9731" width="5.7109375" style="253" bestFit="1" customWidth="1"/>
    <col min="9732" max="9732" width="8.85546875" style="253" bestFit="1" customWidth="1"/>
    <col min="9733" max="9733" width="6.28515625" style="253" bestFit="1" customWidth="1"/>
    <col min="9734" max="9734" width="1" style="253" customWidth="1"/>
    <col min="9735" max="9973" width="10" style="253"/>
    <col min="9974" max="9974" width="1" style="253" customWidth="1"/>
    <col min="9975" max="9979" width="0" style="253" hidden="1" customWidth="1"/>
    <col min="9980" max="9980" width="72.140625" style="253" customWidth="1"/>
    <col min="9981" max="9984" width="8.42578125" style="253" bestFit="1" customWidth="1"/>
    <col min="9985" max="9985" width="12.28515625" style="253" bestFit="1" customWidth="1"/>
    <col min="9986" max="9986" width="7.28515625" style="253" bestFit="1" customWidth="1"/>
    <col min="9987" max="9987" width="5.7109375" style="253" bestFit="1" customWidth="1"/>
    <col min="9988" max="9988" width="8.85546875" style="253" bestFit="1" customWidth="1"/>
    <col min="9989" max="9989" width="6.28515625" style="253" bestFit="1" customWidth="1"/>
    <col min="9990" max="9990" width="1" style="253" customWidth="1"/>
    <col min="9991" max="10229" width="10" style="253"/>
    <col min="10230" max="10230" width="1" style="253" customWidth="1"/>
    <col min="10231" max="10235" width="0" style="253" hidden="1" customWidth="1"/>
    <col min="10236" max="10236" width="72.140625" style="253" customWidth="1"/>
    <col min="10237" max="10240" width="8.42578125" style="253" bestFit="1" customWidth="1"/>
    <col min="10241" max="10241" width="12.28515625" style="253" bestFit="1" customWidth="1"/>
    <col min="10242" max="10242" width="7.28515625" style="253" bestFit="1" customWidth="1"/>
    <col min="10243" max="10243" width="5.7109375" style="253" bestFit="1" customWidth="1"/>
    <col min="10244" max="10244" width="8.85546875" style="253" bestFit="1" customWidth="1"/>
    <col min="10245" max="10245" width="6.28515625" style="253" bestFit="1" customWidth="1"/>
    <col min="10246" max="10246" width="1" style="253" customWidth="1"/>
    <col min="10247" max="10485" width="10" style="253"/>
    <col min="10486" max="10486" width="1" style="253" customWidth="1"/>
    <col min="10487" max="10491" width="0" style="253" hidden="1" customWidth="1"/>
    <col min="10492" max="10492" width="72.140625" style="253" customWidth="1"/>
    <col min="10493" max="10496" width="8.42578125" style="253" bestFit="1" customWidth="1"/>
    <col min="10497" max="10497" width="12.28515625" style="253" bestFit="1" customWidth="1"/>
    <col min="10498" max="10498" width="7.28515625" style="253" bestFit="1" customWidth="1"/>
    <col min="10499" max="10499" width="5.7109375" style="253" bestFit="1" customWidth="1"/>
    <col min="10500" max="10500" width="8.85546875" style="253" bestFit="1" customWidth="1"/>
    <col min="10501" max="10501" width="6.28515625" style="253" bestFit="1" customWidth="1"/>
    <col min="10502" max="10502" width="1" style="253" customWidth="1"/>
    <col min="10503" max="10741" width="10" style="253"/>
    <col min="10742" max="10742" width="1" style="253" customWidth="1"/>
    <col min="10743" max="10747" width="0" style="253" hidden="1" customWidth="1"/>
    <col min="10748" max="10748" width="72.140625" style="253" customWidth="1"/>
    <col min="10749" max="10752" width="8.42578125" style="253" bestFit="1" customWidth="1"/>
    <col min="10753" max="10753" width="12.28515625" style="253" bestFit="1" customWidth="1"/>
    <col min="10754" max="10754" width="7.28515625" style="253" bestFit="1" customWidth="1"/>
    <col min="10755" max="10755" width="5.7109375" style="253" bestFit="1" customWidth="1"/>
    <col min="10756" max="10756" width="8.85546875" style="253" bestFit="1" customWidth="1"/>
    <col min="10757" max="10757" width="6.28515625" style="253" bestFit="1" customWidth="1"/>
    <col min="10758" max="10758" width="1" style="253" customWidth="1"/>
    <col min="10759" max="10997" width="10" style="253"/>
    <col min="10998" max="10998" width="1" style="253" customWidth="1"/>
    <col min="10999" max="11003" width="0" style="253" hidden="1" customWidth="1"/>
    <col min="11004" max="11004" width="72.140625" style="253" customWidth="1"/>
    <col min="11005" max="11008" width="8.42578125" style="253" bestFit="1" customWidth="1"/>
    <col min="11009" max="11009" width="12.28515625" style="253" bestFit="1" customWidth="1"/>
    <col min="11010" max="11010" width="7.28515625" style="253" bestFit="1" customWidth="1"/>
    <col min="11011" max="11011" width="5.7109375" style="253" bestFit="1" customWidth="1"/>
    <col min="11012" max="11012" width="8.85546875" style="253" bestFit="1" customWidth="1"/>
    <col min="11013" max="11013" width="6.28515625" style="253" bestFit="1" customWidth="1"/>
    <col min="11014" max="11014" width="1" style="253" customWidth="1"/>
    <col min="11015" max="11253" width="10" style="253"/>
    <col min="11254" max="11254" width="1" style="253" customWidth="1"/>
    <col min="11255" max="11259" width="0" style="253" hidden="1" customWidth="1"/>
    <col min="11260" max="11260" width="72.140625" style="253" customWidth="1"/>
    <col min="11261" max="11264" width="8.42578125" style="253" bestFit="1" customWidth="1"/>
    <col min="11265" max="11265" width="12.28515625" style="253" bestFit="1" customWidth="1"/>
    <col min="11266" max="11266" width="7.28515625" style="253" bestFit="1" customWidth="1"/>
    <col min="11267" max="11267" width="5.7109375" style="253" bestFit="1" customWidth="1"/>
    <col min="11268" max="11268" width="8.85546875" style="253" bestFit="1" customWidth="1"/>
    <col min="11269" max="11269" width="6.28515625" style="253" bestFit="1" customWidth="1"/>
    <col min="11270" max="11270" width="1" style="253" customWidth="1"/>
    <col min="11271" max="11509" width="10" style="253"/>
    <col min="11510" max="11510" width="1" style="253" customWidth="1"/>
    <col min="11511" max="11515" width="0" style="253" hidden="1" customWidth="1"/>
    <col min="11516" max="11516" width="72.140625" style="253" customWidth="1"/>
    <col min="11517" max="11520" width="8.42578125" style="253" bestFit="1" customWidth="1"/>
    <col min="11521" max="11521" width="12.28515625" style="253" bestFit="1" customWidth="1"/>
    <col min="11522" max="11522" width="7.28515625" style="253" bestFit="1" customWidth="1"/>
    <col min="11523" max="11523" width="5.7109375" style="253" bestFit="1" customWidth="1"/>
    <col min="11524" max="11524" width="8.85546875" style="253" bestFit="1" customWidth="1"/>
    <col min="11525" max="11525" width="6.28515625" style="253" bestFit="1" customWidth="1"/>
    <col min="11526" max="11526" width="1" style="253" customWidth="1"/>
    <col min="11527" max="11765" width="10" style="253"/>
    <col min="11766" max="11766" width="1" style="253" customWidth="1"/>
    <col min="11767" max="11771" width="0" style="253" hidden="1" customWidth="1"/>
    <col min="11772" max="11772" width="72.140625" style="253" customWidth="1"/>
    <col min="11773" max="11776" width="8.42578125" style="253" bestFit="1" customWidth="1"/>
    <col min="11777" max="11777" width="12.28515625" style="253" bestFit="1" customWidth="1"/>
    <col min="11778" max="11778" width="7.28515625" style="253" bestFit="1" customWidth="1"/>
    <col min="11779" max="11779" width="5.7109375" style="253" bestFit="1" customWidth="1"/>
    <col min="11780" max="11780" width="8.85546875" style="253" bestFit="1" customWidth="1"/>
    <col min="11781" max="11781" width="6.28515625" style="253" bestFit="1" customWidth="1"/>
    <col min="11782" max="11782" width="1" style="253" customWidth="1"/>
    <col min="11783" max="12021" width="10" style="253"/>
    <col min="12022" max="12022" width="1" style="253" customWidth="1"/>
    <col min="12023" max="12027" width="0" style="253" hidden="1" customWidth="1"/>
    <col min="12028" max="12028" width="72.140625" style="253" customWidth="1"/>
    <col min="12029" max="12032" width="8.42578125" style="253" bestFit="1" customWidth="1"/>
    <col min="12033" max="12033" width="12.28515625" style="253" bestFit="1" customWidth="1"/>
    <col min="12034" max="12034" width="7.28515625" style="253" bestFit="1" customWidth="1"/>
    <col min="12035" max="12035" width="5.7109375" style="253" bestFit="1" customWidth="1"/>
    <col min="12036" max="12036" width="8.85546875" style="253" bestFit="1" customWidth="1"/>
    <col min="12037" max="12037" width="6.28515625" style="253" bestFit="1" customWidth="1"/>
    <col min="12038" max="12038" width="1" style="253" customWidth="1"/>
    <col min="12039" max="12277" width="10" style="253"/>
    <col min="12278" max="12278" width="1" style="253" customWidth="1"/>
    <col min="12279" max="12283" width="0" style="253" hidden="1" customWidth="1"/>
    <col min="12284" max="12284" width="72.140625" style="253" customWidth="1"/>
    <col min="12285" max="12288" width="8.42578125" style="253" bestFit="1" customWidth="1"/>
    <col min="12289" max="12289" width="12.28515625" style="253" bestFit="1" customWidth="1"/>
    <col min="12290" max="12290" width="7.28515625" style="253" bestFit="1" customWidth="1"/>
    <col min="12291" max="12291" width="5.7109375" style="253" bestFit="1" customWidth="1"/>
    <col min="12292" max="12292" width="8.85546875" style="253" bestFit="1" customWidth="1"/>
    <col min="12293" max="12293" width="6.28515625" style="253" bestFit="1" customWidth="1"/>
    <col min="12294" max="12294" width="1" style="253" customWidth="1"/>
    <col min="12295" max="12533" width="10" style="253"/>
    <col min="12534" max="12534" width="1" style="253" customWidth="1"/>
    <col min="12535" max="12539" width="0" style="253" hidden="1" customWidth="1"/>
    <col min="12540" max="12540" width="72.140625" style="253" customWidth="1"/>
    <col min="12541" max="12544" width="8.42578125" style="253" bestFit="1" customWidth="1"/>
    <col min="12545" max="12545" width="12.28515625" style="253" bestFit="1" customWidth="1"/>
    <col min="12546" max="12546" width="7.28515625" style="253" bestFit="1" customWidth="1"/>
    <col min="12547" max="12547" width="5.7109375" style="253" bestFit="1" customWidth="1"/>
    <col min="12548" max="12548" width="8.85546875" style="253" bestFit="1" customWidth="1"/>
    <col min="12549" max="12549" width="6.28515625" style="253" bestFit="1" customWidth="1"/>
    <col min="12550" max="12550" width="1" style="253" customWidth="1"/>
    <col min="12551" max="12789" width="10" style="253"/>
    <col min="12790" max="12790" width="1" style="253" customWidth="1"/>
    <col min="12791" max="12795" width="0" style="253" hidden="1" customWidth="1"/>
    <col min="12796" max="12796" width="72.140625" style="253" customWidth="1"/>
    <col min="12797" max="12800" width="8.42578125" style="253" bestFit="1" customWidth="1"/>
    <col min="12801" max="12801" width="12.28515625" style="253" bestFit="1" customWidth="1"/>
    <col min="12802" max="12802" width="7.28515625" style="253" bestFit="1" customWidth="1"/>
    <col min="12803" max="12803" width="5.7109375" style="253" bestFit="1" customWidth="1"/>
    <col min="12804" max="12804" width="8.85546875" style="253" bestFit="1" customWidth="1"/>
    <col min="12805" max="12805" width="6.28515625" style="253" bestFit="1" customWidth="1"/>
    <col min="12806" max="12806" width="1" style="253" customWidth="1"/>
    <col min="12807" max="13045" width="10" style="253"/>
    <col min="13046" max="13046" width="1" style="253" customWidth="1"/>
    <col min="13047" max="13051" width="0" style="253" hidden="1" customWidth="1"/>
    <col min="13052" max="13052" width="72.140625" style="253" customWidth="1"/>
    <col min="13053" max="13056" width="8.42578125" style="253" bestFit="1" customWidth="1"/>
    <col min="13057" max="13057" width="12.28515625" style="253" bestFit="1" customWidth="1"/>
    <col min="13058" max="13058" width="7.28515625" style="253" bestFit="1" customWidth="1"/>
    <col min="13059" max="13059" width="5.7109375" style="253" bestFit="1" customWidth="1"/>
    <col min="13060" max="13060" width="8.85546875" style="253" bestFit="1" customWidth="1"/>
    <col min="13061" max="13061" width="6.28515625" style="253" bestFit="1" customWidth="1"/>
    <col min="13062" max="13062" width="1" style="253" customWidth="1"/>
    <col min="13063" max="13301" width="10" style="253"/>
    <col min="13302" max="13302" width="1" style="253" customWidth="1"/>
    <col min="13303" max="13307" width="0" style="253" hidden="1" customWidth="1"/>
    <col min="13308" max="13308" width="72.140625" style="253" customWidth="1"/>
    <col min="13309" max="13312" width="8.42578125" style="253" bestFit="1" customWidth="1"/>
    <col min="13313" max="13313" width="12.28515625" style="253" bestFit="1" customWidth="1"/>
    <col min="13314" max="13314" width="7.28515625" style="253" bestFit="1" customWidth="1"/>
    <col min="13315" max="13315" width="5.7109375" style="253" bestFit="1" customWidth="1"/>
    <col min="13316" max="13316" width="8.85546875" style="253" bestFit="1" customWidth="1"/>
    <col min="13317" max="13317" width="6.28515625" style="253" bestFit="1" customWidth="1"/>
    <col min="13318" max="13318" width="1" style="253" customWidth="1"/>
    <col min="13319" max="13557" width="10" style="253"/>
    <col min="13558" max="13558" width="1" style="253" customWidth="1"/>
    <col min="13559" max="13563" width="0" style="253" hidden="1" customWidth="1"/>
    <col min="13564" max="13564" width="72.140625" style="253" customWidth="1"/>
    <col min="13565" max="13568" width="8.42578125" style="253" bestFit="1" customWidth="1"/>
    <col min="13569" max="13569" width="12.28515625" style="253" bestFit="1" customWidth="1"/>
    <col min="13570" max="13570" width="7.28515625" style="253" bestFit="1" customWidth="1"/>
    <col min="13571" max="13571" width="5.7109375" style="253" bestFit="1" customWidth="1"/>
    <col min="13572" max="13572" width="8.85546875" style="253" bestFit="1" customWidth="1"/>
    <col min="13573" max="13573" width="6.28515625" style="253" bestFit="1" customWidth="1"/>
    <col min="13574" max="13574" width="1" style="253" customWidth="1"/>
    <col min="13575" max="13813" width="10" style="253"/>
    <col min="13814" max="13814" width="1" style="253" customWidth="1"/>
    <col min="13815" max="13819" width="0" style="253" hidden="1" customWidth="1"/>
    <col min="13820" max="13820" width="72.140625" style="253" customWidth="1"/>
    <col min="13821" max="13824" width="8.42578125" style="253" bestFit="1" customWidth="1"/>
    <col min="13825" max="13825" width="12.28515625" style="253" bestFit="1" customWidth="1"/>
    <col min="13826" max="13826" width="7.28515625" style="253" bestFit="1" customWidth="1"/>
    <col min="13827" max="13827" width="5.7109375" style="253" bestFit="1" customWidth="1"/>
    <col min="13828" max="13828" width="8.85546875" style="253" bestFit="1" customWidth="1"/>
    <col min="13829" max="13829" width="6.28515625" style="253" bestFit="1" customWidth="1"/>
    <col min="13830" max="13830" width="1" style="253" customWidth="1"/>
    <col min="13831" max="14069" width="10" style="253"/>
    <col min="14070" max="14070" width="1" style="253" customWidth="1"/>
    <col min="14071" max="14075" width="0" style="253" hidden="1" customWidth="1"/>
    <col min="14076" max="14076" width="72.140625" style="253" customWidth="1"/>
    <col min="14077" max="14080" width="8.42578125" style="253" bestFit="1" customWidth="1"/>
    <col min="14081" max="14081" width="12.28515625" style="253" bestFit="1" customWidth="1"/>
    <col min="14082" max="14082" width="7.28515625" style="253" bestFit="1" customWidth="1"/>
    <col min="14083" max="14083" width="5.7109375" style="253" bestFit="1" customWidth="1"/>
    <col min="14084" max="14084" width="8.85546875" style="253" bestFit="1" customWidth="1"/>
    <col min="14085" max="14085" width="6.28515625" style="253" bestFit="1" customWidth="1"/>
    <col min="14086" max="14086" width="1" style="253" customWidth="1"/>
    <col min="14087" max="14325" width="10" style="253"/>
    <col min="14326" max="14326" width="1" style="253" customWidth="1"/>
    <col min="14327" max="14331" width="0" style="253" hidden="1" customWidth="1"/>
    <col min="14332" max="14332" width="72.140625" style="253" customWidth="1"/>
    <col min="14333" max="14336" width="8.42578125" style="253" bestFit="1" customWidth="1"/>
    <col min="14337" max="14337" width="12.28515625" style="253" bestFit="1" customWidth="1"/>
    <col min="14338" max="14338" width="7.28515625" style="253" bestFit="1" customWidth="1"/>
    <col min="14339" max="14339" width="5.7109375" style="253" bestFit="1" customWidth="1"/>
    <col min="14340" max="14340" width="8.85546875" style="253" bestFit="1" customWidth="1"/>
    <col min="14341" max="14341" width="6.28515625" style="253" bestFit="1" customWidth="1"/>
    <col min="14342" max="14342" width="1" style="253" customWidth="1"/>
    <col min="14343" max="14581" width="10" style="253"/>
    <col min="14582" max="14582" width="1" style="253" customWidth="1"/>
    <col min="14583" max="14587" width="0" style="253" hidden="1" customWidth="1"/>
    <col min="14588" max="14588" width="72.140625" style="253" customWidth="1"/>
    <col min="14589" max="14592" width="8.42578125" style="253" bestFit="1" customWidth="1"/>
    <col min="14593" max="14593" width="12.28515625" style="253" bestFit="1" customWidth="1"/>
    <col min="14594" max="14594" width="7.28515625" style="253" bestFit="1" customWidth="1"/>
    <col min="14595" max="14595" width="5.7109375" style="253" bestFit="1" customWidth="1"/>
    <col min="14596" max="14596" width="8.85546875" style="253" bestFit="1" customWidth="1"/>
    <col min="14597" max="14597" width="6.28515625" style="253" bestFit="1" customWidth="1"/>
    <col min="14598" max="14598" width="1" style="253" customWidth="1"/>
    <col min="14599" max="14837" width="10" style="253"/>
    <col min="14838" max="14838" width="1" style="253" customWidth="1"/>
    <col min="14839" max="14843" width="0" style="253" hidden="1" customWidth="1"/>
    <col min="14844" max="14844" width="72.140625" style="253" customWidth="1"/>
    <col min="14845" max="14848" width="8.42578125" style="253" bestFit="1" customWidth="1"/>
    <col min="14849" max="14849" width="12.28515625" style="253" bestFit="1" customWidth="1"/>
    <col min="14850" max="14850" width="7.28515625" style="253" bestFit="1" customWidth="1"/>
    <col min="14851" max="14851" width="5.7109375" style="253" bestFit="1" customWidth="1"/>
    <col min="14852" max="14852" width="8.85546875" style="253" bestFit="1" customWidth="1"/>
    <col min="14853" max="14853" width="6.28515625" style="253" bestFit="1" customWidth="1"/>
    <col min="14854" max="14854" width="1" style="253" customWidth="1"/>
    <col min="14855" max="15093" width="10" style="253"/>
    <col min="15094" max="15094" width="1" style="253" customWidth="1"/>
    <col min="15095" max="15099" width="0" style="253" hidden="1" customWidth="1"/>
    <col min="15100" max="15100" width="72.140625" style="253" customWidth="1"/>
    <col min="15101" max="15104" width="8.42578125" style="253" bestFit="1" customWidth="1"/>
    <col min="15105" max="15105" width="12.28515625" style="253" bestFit="1" customWidth="1"/>
    <col min="15106" max="15106" width="7.28515625" style="253" bestFit="1" customWidth="1"/>
    <col min="15107" max="15107" width="5.7109375" style="253" bestFit="1" customWidth="1"/>
    <col min="15108" max="15108" width="8.85546875" style="253" bestFit="1" customWidth="1"/>
    <col min="15109" max="15109" width="6.28515625" style="253" bestFit="1" customWidth="1"/>
    <col min="15110" max="15110" width="1" style="253" customWidth="1"/>
    <col min="15111" max="15349" width="10" style="253"/>
    <col min="15350" max="15350" width="1" style="253" customWidth="1"/>
    <col min="15351" max="15355" width="0" style="253" hidden="1" customWidth="1"/>
    <col min="15356" max="15356" width="72.140625" style="253" customWidth="1"/>
    <col min="15357" max="15360" width="8.42578125" style="253" bestFit="1" customWidth="1"/>
    <col min="15361" max="15361" width="12.28515625" style="253" bestFit="1" customWidth="1"/>
    <col min="15362" max="15362" width="7.28515625" style="253" bestFit="1" customWidth="1"/>
    <col min="15363" max="15363" width="5.7109375" style="253" bestFit="1" customWidth="1"/>
    <col min="15364" max="15364" width="8.85546875" style="253" bestFit="1" customWidth="1"/>
    <col min="15365" max="15365" width="6.28515625" style="253" bestFit="1" customWidth="1"/>
    <col min="15366" max="15366" width="1" style="253" customWidth="1"/>
    <col min="15367" max="15605" width="10" style="253"/>
    <col min="15606" max="15606" width="1" style="253" customWidth="1"/>
    <col min="15607" max="15611" width="0" style="253" hidden="1" customWidth="1"/>
    <col min="15612" max="15612" width="72.140625" style="253" customWidth="1"/>
    <col min="15613" max="15616" width="8.42578125" style="253" bestFit="1" customWidth="1"/>
    <col min="15617" max="15617" width="12.28515625" style="253" bestFit="1" customWidth="1"/>
    <col min="15618" max="15618" width="7.28515625" style="253" bestFit="1" customWidth="1"/>
    <col min="15619" max="15619" width="5.7109375" style="253" bestFit="1" customWidth="1"/>
    <col min="15620" max="15620" width="8.85546875" style="253" bestFit="1" customWidth="1"/>
    <col min="15621" max="15621" width="6.28515625" style="253" bestFit="1" customWidth="1"/>
    <col min="15622" max="15622" width="1" style="253" customWidth="1"/>
    <col min="15623" max="15861" width="10" style="253"/>
    <col min="15862" max="15862" width="1" style="253" customWidth="1"/>
    <col min="15863" max="15867" width="0" style="253" hidden="1" customWidth="1"/>
    <col min="15868" max="15868" width="72.140625" style="253" customWidth="1"/>
    <col min="15869" max="15872" width="8.42578125" style="253" bestFit="1" customWidth="1"/>
    <col min="15873" max="15873" width="12.28515625" style="253" bestFit="1" customWidth="1"/>
    <col min="15874" max="15874" width="7.28515625" style="253" bestFit="1" customWidth="1"/>
    <col min="15875" max="15875" width="5.7109375" style="253" bestFit="1" customWidth="1"/>
    <col min="15876" max="15876" width="8.85546875" style="253" bestFit="1" customWidth="1"/>
    <col min="15877" max="15877" width="6.28515625" style="253" bestFit="1" customWidth="1"/>
    <col min="15878" max="15878" width="1" style="253" customWidth="1"/>
    <col min="15879" max="16117" width="10" style="253"/>
    <col min="16118" max="16118" width="1" style="253" customWidth="1"/>
    <col min="16119" max="16123" width="0" style="253" hidden="1" customWidth="1"/>
    <col min="16124" max="16124" width="72.140625" style="253" customWidth="1"/>
    <col min="16125" max="16128" width="8.42578125" style="253" bestFit="1" customWidth="1"/>
    <col min="16129" max="16129" width="12.28515625" style="253" bestFit="1" customWidth="1"/>
    <col min="16130" max="16130" width="7.28515625" style="253" bestFit="1" customWidth="1"/>
    <col min="16131" max="16131" width="5.7109375" style="253" bestFit="1" customWidth="1"/>
    <col min="16132" max="16132" width="8.85546875" style="253" bestFit="1" customWidth="1"/>
    <col min="16133" max="16133" width="6.28515625" style="253" bestFit="1" customWidth="1"/>
    <col min="16134" max="16134" width="1" style="253" customWidth="1"/>
    <col min="16135" max="16384" width="10" style="253"/>
  </cols>
  <sheetData>
    <row r="1" spans="1:9" s="247" customFormat="1" ht="13.5" customHeight="1" x14ac:dyDescent="0.15">
      <c r="A1" s="244"/>
      <c r="B1" s="245"/>
      <c r="C1" s="245"/>
      <c r="D1" s="245"/>
      <c r="E1" s="245"/>
      <c r="F1" s="246"/>
    </row>
    <row r="2" spans="1:9" s="248" customFormat="1" ht="15.75" x14ac:dyDescent="0.25">
      <c r="A2" s="424" t="s">
        <v>805</v>
      </c>
      <c r="B2" s="424"/>
      <c r="C2" s="424"/>
      <c r="D2" s="424"/>
      <c r="E2" s="424"/>
      <c r="F2" s="424"/>
    </row>
    <row r="3" spans="1:9" s="248" customFormat="1" ht="15.75" x14ac:dyDescent="0.25">
      <c r="A3" s="249"/>
      <c r="B3" s="249"/>
      <c r="C3" s="249"/>
      <c r="D3" s="249"/>
      <c r="E3" s="249"/>
      <c r="F3" s="249"/>
    </row>
    <row r="4" spans="1:9" s="250" customFormat="1" ht="15.75" customHeight="1" x14ac:dyDescent="0.25">
      <c r="A4" s="425" t="s">
        <v>20</v>
      </c>
      <c r="B4" s="426"/>
      <c r="C4" s="426"/>
      <c r="D4" s="426"/>
      <c r="E4" s="426"/>
      <c r="F4" s="426"/>
    </row>
    <row r="5" spans="1:9" s="251" customFormat="1" ht="16.5" customHeight="1" x14ac:dyDescent="0.2">
      <c r="A5" s="427" t="s">
        <v>727</v>
      </c>
      <c r="B5" s="427"/>
      <c r="C5" s="427"/>
      <c r="D5" s="427"/>
      <c r="E5" s="427"/>
      <c r="F5" s="427"/>
    </row>
    <row r="6" spans="1:9" s="251" customFormat="1" ht="16.5" customHeight="1" x14ac:dyDescent="0.2">
      <c r="A6" s="252"/>
      <c r="B6" s="252"/>
      <c r="C6" s="252"/>
      <c r="D6" s="252"/>
      <c r="E6" s="252"/>
      <c r="F6" s="252"/>
    </row>
    <row r="7" spans="1:9" ht="26.25" customHeight="1" x14ac:dyDescent="0.25">
      <c r="A7" s="428" t="s">
        <v>806</v>
      </c>
      <c r="B7" s="416" t="s">
        <v>854</v>
      </c>
      <c r="C7" s="416"/>
      <c r="D7" s="417" t="s">
        <v>778</v>
      </c>
      <c r="E7" s="416" t="s">
        <v>779</v>
      </c>
      <c r="F7" s="417" t="s">
        <v>780</v>
      </c>
    </row>
    <row r="8" spans="1:9" ht="25.5" customHeight="1" x14ac:dyDescent="0.25">
      <c r="A8" s="428"/>
      <c r="B8" s="254" t="s">
        <v>732</v>
      </c>
      <c r="C8" s="254" t="s">
        <v>733</v>
      </c>
      <c r="D8" s="417"/>
      <c r="E8" s="416"/>
      <c r="F8" s="417"/>
    </row>
    <row r="9" spans="1:9" s="257" customFormat="1" x14ac:dyDescent="0.25">
      <c r="A9" s="255">
        <v>1</v>
      </c>
      <c r="B9" s="184">
        <v>2</v>
      </c>
      <c r="C9" s="184">
        <v>3</v>
      </c>
      <c r="D9" s="255">
        <v>4</v>
      </c>
      <c r="E9" s="184">
        <v>5</v>
      </c>
      <c r="F9" s="256">
        <v>6</v>
      </c>
      <c r="H9" s="257" t="s">
        <v>734</v>
      </c>
    </row>
    <row r="10" spans="1:9" ht="44.25" customHeight="1" x14ac:dyDescent="0.3">
      <c r="A10" s="258" t="s">
        <v>807</v>
      </c>
      <c r="B10" s="229">
        <v>1</v>
      </c>
      <c r="C10" s="187">
        <v>1</v>
      </c>
      <c r="D10" s="229">
        <f>IF(AND(C10=0,B10=0),100,IF(C10=0,0,B10/C10*100))</f>
        <v>100</v>
      </c>
      <c r="E10" s="186" t="s">
        <v>740</v>
      </c>
      <c r="F10" s="188">
        <f>IF(D10=0,0,IF(AND(D10&lt;80,E10="прямая"),3,IF(AND(D10&gt;120,E10="обратная"),3,IF(AND(D10&lt;80,E10="обратная"),1,IF(AND(D10&gt;120,E10="прямая"),1,IF(AND(D10&gt;=80,D10&lt;=120),2,"Частный случай смотри приказ"))))))</f>
        <v>2</v>
      </c>
      <c r="H10" s="225" t="s">
        <v>808</v>
      </c>
      <c r="I10" s="259">
        <v>2</v>
      </c>
    </row>
    <row r="11" spans="1:9" ht="7.5" customHeight="1" x14ac:dyDescent="0.25">
      <c r="A11" s="258"/>
      <c r="B11" s="229"/>
      <c r="C11" s="187"/>
      <c r="D11" s="187"/>
      <c r="E11" s="229"/>
      <c r="F11" s="188"/>
      <c r="H11" s="227" t="s">
        <v>809</v>
      </c>
      <c r="I11" s="228">
        <f>C10</f>
        <v>1</v>
      </c>
    </row>
    <row r="12" spans="1:9" x14ac:dyDescent="0.25">
      <c r="A12" s="258" t="s">
        <v>810</v>
      </c>
      <c r="B12" s="187" t="s">
        <v>171</v>
      </c>
      <c r="C12" s="187" t="s">
        <v>171</v>
      </c>
      <c r="D12" s="229" t="s">
        <v>171</v>
      </c>
      <c r="E12" s="229" t="s">
        <v>171</v>
      </c>
      <c r="F12" s="188">
        <f>AVERAGE(F14,F15,F16,F17,F18,F19)</f>
        <v>2.1666666666666665</v>
      </c>
      <c r="H12" s="227" t="s">
        <v>749</v>
      </c>
      <c r="I12" s="228">
        <f>C14</f>
        <v>6.4638783269961975E-2</v>
      </c>
    </row>
    <row r="13" spans="1:9" x14ac:dyDescent="0.25">
      <c r="A13" s="258" t="s">
        <v>758</v>
      </c>
      <c r="B13" s="229"/>
      <c r="C13" s="187"/>
      <c r="D13" s="229"/>
      <c r="E13" s="229"/>
      <c r="F13" s="188"/>
      <c r="H13" s="227" t="s">
        <v>751</v>
      </c>
      <c r="I13" s="228">
        <f t="shared" ref="I13:I17" si="0">C15</f>
        <v>4.5627376425855515E-2</v>
      </c>
    </row>
    <row r="14" spans="1:9" ht="45" x14ac:dyDescent="0.25">
      <c r="A14" s="258" t="s">
        <v>811</v>
      </c>
      <c r="B14" s="198">
        <v>5.8823529411764705E-2</v>
      </c>
      <c r="C14" s="198">
        <v>6.4638783269961975E-2</v>
      </c>
      <c r="D14" s="229">
        <f t="shared" ref="D14:D19" si="1">IF(AND(C14=0,B14=0),100,IF(C14=0,0,B14/C14*100))</f>
        <v>91.003460207612463</v>
      </c>
      <c r="E14" s="186" t="s">
        <v>768</v>
      </c>
      <c r="F14" s="188">
        <f>IF(D14=0,0,IF(AND(D14&lt;80,E14="прямая"),3,IF(AND(D14&gt;120,E14="обратная"),3,IF(AND(D14&lt;80,E14="обратная"),1,IF(AND(D14&gt;120,E14="прямая"),1,IF(AND(D14&gt;=80,D14&lt;=120),2,"Частный случай смотри приказ"))))))</f>
        <v>2</v>
      </c>
      <c r="H14" s="227" t="s">
        <v>753</v>
      </c>
      <c r="I14" s="228">
        <f t="shared" si="0"/>
        <v>3.4220532319391636E-2</v>
      </c>
    </row>
    <row r="15" spans="1:9" ht="60" x14ac:dyDescent="0.25">
      <c r="A15" s="258" t="s">
        <v>812</v>
      </c>
      <c r="B15" s="198">
        <v>4.3137254901960784E-2</v>
      </c>
      <c r="C15" s="198">
        <v>4.5627376425855515E-2</v>
      </c>
      <c r="D15" s="229">
        <f t="shared" si="1"/>
        <v>94.542483660130713</v>
      </c>
      <c r="E15" s="186" t="s">
        <v>740</v>
      </c>
      <c r="F15" s="188">
        <f>IF(D15=0,0,IF(AND(D15&lt;80,E15="прямая"),3,IF(AND(D15&gt;120,E15="обратная"),3,IF(AND(D15&lt;80,E15="обратная"),1,IF(AND(D15&gt;120,E15="прямая"),1,IF(AND(D15&gt;=80,D15&lt;=120),2,"Частный случай смотри приказ"))))))</f>
        <v>2</v>
      </c>
      <c r="H15" s="227" t="s">
        <v>813</v>
      </c>
      <c r="I15" s="228">
        <f t="shared" si="0"/>
        <v>7.6045627376425855E-3</v>
      </c>
    </row>
    <row r="16" spans="1:9" ht="75" x14ac:dyDescent="0.25">
      <c r="A16" s="258" t="s">
        <v>814</v>
      </c>
      <c r="B16" s="198">
        <v>3.1372549019607843E-2</v>
      </c>
      <c r="C16" s="198">
        <v>3.4220532319391636E-2</v>
      </c>
      <c r="D16" s="229">
        <f t="shared" si="1"/>
        <v>91.677559912854022</v>
      </c>
      <c r="E16" s="186" t="s">
        <v>768</v>
      </c>
      <c r="F16" s="188">
        <f>IF(D16=0,0,IF(AND(D16&lt;80,E16="прямая"),3,IF(AND(D16&gt;120,E16="обратная"),3,IF(AND(D16&lt;80,E16="обратная"),1,IF(AND(D16&gt;120,E16="прямая"),1,IF(AND(D16&gt;=80,D16&lt;=120),2,"Частный случай смотри приказ"))))))</f>
        <v>2</v>
      </c>
      <c r="H16" s="227" t="s">
        <v>815</v>
      </c>
      <c r="I16" s="228">
        <f t="shared" si="0"/>
        <v>0</v>
      </c>
    </row>
    <row r="17" spans="1:9" ht="75" x14ac:dyDescent="0.25">
      <c r="A17" s="258" t="s">
        <v>816</v>
      </c>
      <c r="B17" s="198">
        <v>1.1764705882352941E-2</v>
      </c>
      <c r="C17" s="198">
        <v>7.6045627376425855E-3</v>
      </c>
      <c r="D17" s="229">
        <f t="shared" si="1"/>
        <v>154.70588235294119</v>
      </c>
      <c r="E17" s="186" t="s">
        <v>768</v>
      </c>
      <c r="F17" s="188">
        <f>IF(D17=0,"Частный случай смотри приказ",IF(AND(D17&lt;80,E17="прямая"),3,IF(AND(D17&gt;120,E17="обратная"),3,IF(AND(D17&lt;80,E17="обратная"),1,IF(AND(D17&gt;120,E17="прямая"),1,IF(AND(D17&gt;=80,D17&lt;=120),2,"Частный случай смотри приказ"))))))</f>
        <v>3</v>
      </c>
      <c r="H17" s="227" t="s">
        <v>817</v>
      </c>
      <c r="I17" s="228">
        <f t="shared" si="0"/>
        <v>0</v>
      </c>
    </row>
    <row r="18" spans="1:9" ht="45" x14ac:dyDescent="0.25">
      <c r="A18" s="258" t="s">
        <v>818</v>
      </c>
      <c r="B18" s="229">
        <v>0</v>
      </c>
      <c r="C18" s="187">
        <v>0</v>
      </c>
      <c r="D18" s="229">
        <f t="shared" si="1"/>
        <v>100</v>
      </c>
      <c r="E18" s="186" t="s">
        <v>740</v>
      </c>
      <c r="F18" s="188">
        <f>IF(D18=0,0,IF(AND(D18&lt;80,E18="прямая"),3,IF(AND(D18&gt;120,E18="обратная"),3,IF(AND(D18&lt;80,E18="обратная"),1,IF(AND(D18&gt;120,E18="прямая"),1,IF(AND(D18&gt;=80,D18&lt;=120),2,"Частный случай смотри приказ"))))))</f>
        <v>2</v>
      </c>
      <c r="H18" s="227" t="s">
        <v>790</v>
      </c>
      <c r="I18" s="228">
        <f>C23</f>
        <v>20</v>
      </c>
    </row>
    <row r="19" spans="1:9" ht="38.25" customHeight="1" x14ac:dyDescent="0.25">
      <c r="A19" s="258" t="s">
        <v>819</v>
      </c>
      <c r="B19" s="229">
        <v>0</v>
      </c>
      <c r="C19" s="187">
        <v>0</v>
      </c>
      <c r="D19" s="229">
        <f t="shared" si="1"/>
        <v>100</v>
      </c>
      <c r="E19" s="186" t="s">
        <v>740</v>
      </c>
      <c r="F19" s="188">
        <f>IF(D19=0,0,IF(AND(D19&lt;80,E19="прямая"),3,IF(AND(D19&gt;120,E19="обратная"),3,IF(AND(D19&lt;80,E19="обратная"),1,IF(AND(D19&gt;120,E19="прямая"),1,IF(AND(D19&gt;=80,D19&lt;=120),2,"Частный случай смотри приказ"))))))</f>
        <v>2</v>
      </c>
      <c r="H19" s="227" t="s">
        <v>820</v>
      </c>
      <c r="I19" s="228">
        <f>C25</f>
        <v>0</v>
      </c>
    </row>
    <row r="20" spans="1:9" ht="8.25" customHeight="1" x14ac:dyDescent="0.25">
      <c r="A20" s="258"/>
      <c r="B20" s="229"/>
      <c r="C20" s="187"/>
      <c r="D20" s="186"/>
      <c r="E20" s="229"/>
      <c r="F20" s="188"/>
      <c r="H20" s="227" t="s">
        <v>821</v>
      </c>
      <c r="I20" s="228">
        <f t="shared" ref="I20:I21" si="2">C26</f>
        <v>0</v>
      </c>
    </row>
    <row r="21" spans="1:9" x14ac:dyDescent="0.25">
      <c r="A21" s="258" t="s">
        <v>822</v>
      </c>
      <c r="B21" s="229" t="s">
        <v>171</v>
      </c>
      <c r="C21" s="229" t="s">
        <v>171</v>
      </c>
      <c r="D21" s="229" t="s">
        <v>171</v>
      </c>
      <c r="E21" s="229" t="s">
        <v>171</v>
      </c>
      <c r="F21" s="188">
        <f>AVERAGE(F23,F24)</f>
        <v>2</v>
      </c>
      <c r="H21" s="227" t="s">
        <v>823</v>
      </c>
      <c r="I21" s="228">
        <f t="shared" si="2"/>
        <v>0</v>
      </c>
    </row>
    <row r="22" spans="1:9" x14ac:dyDescent="0.25">
      <c r="A22" s="258" t="s">
        <v>758</v>
      </c>
      <c r="B22" s="229"/>
      <c r="C22" s="187"/>
      <c r="D22" s="229"/>
      <c r="E22" s="229"/>
      <c r="F22" s="188"/>
      <c r="H22" s="227" t="s">
        <v>794</v>
      </c>
      <c r="I22" s="228">
        <f>C30</f>
        <v>0</v>
      </c>
    </row>
    <row r="23" spans="1:9" ht="30" x14ac:dyDescent="0.25">
      <c r="A23" s="258" t="s">
        <v>824</v>
      </c>
      <c r="B23" s="229">
        <v>20</v>
      </c>
      <c r="C23" s="187">
        <v>20</v>
      </c>
      <c r="D23" s="229">
        <f>IF(AND(C23=0,B23=0),100,IF(C23=0,0,B23/C23*100))</f>
        <v>100</v>
      </c>
      <c r="E23" s="186" t="s">
        <v>768</v>
      </c>
      <c r="F23" s="188">
        <f>IF(D23=0,0,IF(AND(D23&lt;80,E23="прямая"),3,IF(AND(D23&gt;120,E23="обратная"),3,IF(AND(D23&lt;80,E23="обратная"),1,IF(AND(D23&gt;120,E23="прямая"),1,IF(AND(D23&gt;=80,D23&lt;=120),2,"Частный случай смотри приказ"))))))</f>
        <v>2</v>
      </c>
      <c r="H23" s="227" t="s">
        <v>759</v>
      </c>
      <c r="I23" s="228">
        <f>C34</f>
        <v>0</v>
      </c>
    </row>
    <row r="24" spans="1:9" ht="45" x14ac:dyDescent="0.25">
      <c r="A24" s="258" t="s">
        <v>825</v>
      </c>
      <c r="B24" s="229" t="s">
        <v>171</v>
      </c>
      <c r="C24" s="229" t="s">
        <v>171</v>
      </c>
      <c r="D24" s="229">
        <f>AVERAGE(D25,D26,D27)</f>
        <v>100</v>
      </c>
      <c r="E24" s="186" t="s">
        <v>740</v>
      </c>
      <c r="F24" s="188">
        <f>IF(D24=0,0,IF(AND(D24&lt;80,E24="прямая"),3,IF(AND(D24&gt;120,E24="обратная"),3,IF(AND(D24&lt;80,E24="обратная"),1,IF(AND(D24&gt;120,E24="прямая"),1,IF(AND(D24&gt;=80,D24&lt;=120),2,"Частный случай смотри приказ"))))))</f>
        <v>2</v>
      </c>
      <c r="H24" s="227" t="s">
        <v>826</v>
      </c>
      <c r="I24" s="228">
        <f>C35</f>
        <v>0</v>
      </c>
    </row>
    <row r="25" spans="1:9" x14ac:dyDescent="0.25">
      <c r="A25" s="258" t="s">
        <v>827</v>
      </c>
      <c r="B25" s="229">
        <v>0</v>
      </c>
      <c r="C25" s="187">
        <v>0</v>
      </c>
      <c r="D25" s="229">
        <f>IF(AND(C25=0,B25=0),100,IF(C25=0,0,B25/C25*100))</f>
        <v>100</v>
      </c>
      <c r="E25" s="229" t="s">
        <v>171</v>
      </c>
      <c r="F25" s="188" t="s">
        <v>171</v>
      </c>
    </row>
    <row r="26" spans="1:9" x14ac:dyDescent="0.25">
      <c r="A26" s="258" t="s">
        <v>828</v>
      </c>
      <c r="B26" s="229">
        <v>0</v>
      </c>
      <c r="C26" s="187">
        <v>0</v>
      </c>
      <c r="D26" s="229">
        <f>IF(AND(C26=0,B26=0),100,IF(C26=0,0,B26/C26*100))</f>
        <v>100</v>
      </c>
      <c r="E26" s="229" t="s">
        <v>171</v>
      </c>
      <c r="F26" s="188" t="s">
        <v>171</v>
      </c>
    </row>
    <row r="27" spans="1:9" x14ac:dyDescent="0.25">
      <c r="A27" s="258" t="s">
        <v>829</v>
      </c>
      <c r="B27" s="229">
        <v>0</v>
      </c>
      <c r="C27" s="187">
        <v>0</v>
      </c>
      <c r="D27" s="229">
        <f>IF(AND(C27=0,B27=0),100,IF(C27=0,0,B27/C27*100))</f>
        <v>100</v>
      </c>
      <c r="E27" s="229" t="s">
        <v>171</v>
      </c>
      <c r="F27" s="188" t="s">
        <v>171</v>
      </c>
    </row>
    <row r="28" spans="1:9" ht="7.5" customHeight="1" x14ac:dyDescent="0.25">
      <c r="A28" s="258"/>
      <c r="B28" s="229"/>
      <c r="C28" s="187"/>
      <c r="D28" s="186"/>
      <c r="E28" s="229"/>
      <c r="F28" s="188"/>
    </row>
    <row r="29" spans="1:9" ht="30" x14ac:dyDescent="0.25">
      <c r="A29" s="258" t="s">
        <v>830</v>
      </c>
      <c r="B29" s="229">
        <f>B30</f>
        <v>0</v>
      </c>
      <c r="C29" s="187">
        <f>C30</f>
        <v>0</v>
      </c>
      <c r="D29" s="229">
        <f>D30</f>
        <v>100</v>
      </c>
      <c r="E29" s="186" t="s">
        <v>768</v>
      </c>
      <c r="F29" s="188">
        <f>IF(D29=0,0,IF(AND(D29&lt;80,E29="прямая"),3,IF(AND(D29&gt;120,E29="обратная"),3,IF(AND(D29&lt;80,E29="обратная"),1,IF(AND(D29&gt;120,E29="прямая"),1,IF(AND(D29&gt;=80,D29&lt;=120),2,"Частный случай смотри приказ"))))))</f>
        <v>2</v>
      </c>
    </row>
    <row r="30" spans="1:9" ht="45" x14ac:dyDescent="0.25">
      <c r="A30" s="258" t="s">
        <v>831</v>
      </c>
      <c r="B30" s="229">
        <v>0</v>
      </c>
      <c r="C30" s="187">
        <v>0</v>
      </c>
      <c r="D30" s="229">
        <f>IF(AND(C30=0,B30=0),100,IF(C30=0,0,B30/C30*100))</f>
        <v>100</v>
      </c>
      <c r="E30" s="229"/>
      <c r="F30" s="188"/>
    </row>
    <row r="31" spans="1:9" ht="9.75" customHeight="1" x14ac:dyDescent="0.25">
      <c r="A31" s="258"/>
      <c r="B31" s="229"/>
      <c r="C31" s="187"/>
      <c r="D31" s="186"/>
      <c r="E31" s="229"/>
      <c r="F31" s="188"/>
    </row>
    <row r="32" spans="1:9" ht="45" x14ac:dyDescent="0.25">
      <c r="A32" s="258" t="s">
        <v>832</v>
      </c>
      <c r="B32" s="229" t="s">
        <v>171</v>
      </c>
      <c r="C32" s="229" t="s">
        <v>171</v>
      </c>
      <c r="D32" s="229" t="s">
        <v>171</v>
      </c>
      <c r="E32" s="229" t="s">
        <v>171</v>
      </c>
      <c r="F32" s="188">
        <f>AVERAGE(F34,F35)</f>
        <v>2</v>
      </c>
    </row>
    <row r="33" spans="1:6" x14ac:dyDescent="0.25">
      <c r="A33" s="258" t="s">
        <v>758</v>
      </c>
      <c r="B33" s="229"/>
      <c r="C33" s="187"/>
      <c r="D33" s="229"/>
      <c r="E33" s="229"/>
      <c r="F33" s="188"/>
    </row>
    <row r="34" spans="1:6" ht="44.25" customHeight="1" x14ac:dyDescent="0.25">
      <c r="A34" s="258" t="s">
        <v>833</v>
      </c>
      <c r="B34" s="229">
        <v>0</v>
      </c>
      <c r="C34" s="187">
        <v>0</v>
      </c>
      <c r="D34" s="229">
        <f>IF(AND(C34=0,B34=0),100,IF(C34=0,0,B34/C34*100))</f>
        <v>100</v>
      </c>
      <c r="E34" s="186" t="s">
        <v>768</v>
      </c>
      <c r="F34" s="188">
        <f>IF(D34=0,0,IF(AND(D34&lt;80,E34="прямая"),3,IF(AND(D34&gt;120,E34="обратная"),3,IF(AND(D34&lt;80,E34="обратная"),1,IF(AND(D34&gt;120,E34="прямая"),1,IF(AND(D34&gt;=80,D34&lt;=120),2,"Частный случай смотри приказ"))))))</f>
        <v>2</v>
      </c>
    </row>
    <row r="35" spans="1:6" ht="75" x14ac:dyDescent="0.25">
      <c r="A35" s="258" t="s">
        <v>834</v>
      </c>
      <c r="B35" s="229">
        <v>0</v>
      </c>
      <c r="C35" s="187">
        <v>0</v>
      </c>
      <c r="D35" s="229">
        <f>IF(AND(C35=0,B35=0),100,IF(C35=0,0,B35/C35*100))</f>
        <v>100</v>
      </c>
      <c r="E35" s="186" t="s">
        <v>740</v>
      </c>
      <c r="F35" s="188">
        <f>IF(D35=0,0,IF(AND(D35&lt;80,E35="прямая"),3,IF(AND(D35&gt;120,E35="обратная"),3,IF(AND(D35&lt;80,E35="обратная"),1,IF(AND(D35&gt;120,E35="прямая"),1,IF(AND(D35&gt;=80,D35&lt;=120),2,"Частный случай смотри приказ"))))))</f>
        <v>2</v>
      </c>
    </row>
    <row r="36" spans="1:6" ht="9.75" customHeight="1" x14ac:dyDescent="0.25">
      <c r="A36" s="258"/>
      <c r="B36" s="229"/>
      <c r="C36" s="187"/>
      <c r="D36" s="186"/>
      <c r="E36" s="229"/>
      <c r="F36" s="188"/>
    </row>
    <row r="37" spans="1:6" s="261" customFormat="1" x14ac:dyDescent="0.25">
      <c r="A37" s="260" t="s">
        <v>835</v>
      </c>
      <c r="B37" s="233" t="s">
        <v>171</v>
      </c>
      <c r="C37" s="233" t="s">
        <v>171</v>
      </c>
      <c r="D37" s="233" t="s">
        <v>171</v>
      </c>
      <c r="E37" s="233" t="s">
        <v>171</v>
      </c>
      <c r="F37" s="234">
        <f>ROUND(AVERAGE(F10,F12,F21,F29,F32),4)</f>
        <v>2.0333000000000001</v>
      </c>
    </row>
    <row r="38" spans="1:6" s="247" customFormat="1" ht="45.75" customHeight="1" x14ac:dyDescent="0.15">
      <c r="A38" s="245"/>
      <c r="B38" s="245"/>
      <c r="C38" s="245"/>
      <c r="D38" s="245"/>
      <c r="E38" s="245"/>
      <c r="F38" s="246"/>
    </row>
    <row r="39" spans="1:6" ht="18.75" x14ac:dyDescent="0.25">
      <c r="A39" s="204" t="str">
        <f>Содержание!C27</f>
        <v>Генеральный директор</v>
      </c>
      <c r="B39" s="205"/>
      <c r="C39" s="206"/>
      <c r="D39" s="262" t="str">
        <f>Содержание!E27</f>
        <v>Мажурин В.А.</v>
      </c>
      <c r="E39" s="263"/>
    </row>
    <row r="40" spans="1:6" x14ac:dyDescent="0.25">
      <c r="A40" s="209" t="s">
        <v>45</v>
      </c>
      <c r="B40" s="410" t="s">
        <v>47</v>
      </c>
      <c r="C40" s="410"/>
      <c r="D40" s="265" t="s">
        <v>775</v>
      </c>
      <c r="E40" s="265"/>
    </row>
    <row r="41" spans="1:6" s="247" customFormat="1" ht="27.75" customHeight="1" x14ac:dyDescent="0.15">
      <c r="A41" s="245"/>
      <c r="B41" s="245"/>
      <c r="C41" s="245"/>
      <c r="D41" s="245"/>
      <c r="E41" s="245"/>
      <c r="F41" s="246"/>
    </row>
    <row r="42" spans="1:6" x14ac:dyDescent="0.25">
      <c r="A42" s="266" t="s">
        <v>836</v>
      </c>
      <c r="B42" s="267"/>
      <c r="C42" s="267"/>
      <c r="D42" s="267"/>
      <c r="E42" s="267"/>
      <c r="F42" s="268"/>
    </row>
    <row r="43" spans="1:6" s="247" customFormat="1" ht="5.25" x14ac:dyDescent="0.15">
      <c r="A43" s="245"/>
      <c r="B43" s="245"/>
      <c r="C43" s="245"/>
      <c r="D43" s="245"/>
      <c r="E43" s="245"/>
      <c r="F43" s="246"/>
    </row>
    <row r="46" spans="1:6" x14ac:dyDescent="0.25">
      <c r="F46" s="253"/>
    </row>
    <row r="47" spans="1:6" x14ac:dyDescent="0.25">
      <c r="F47" s="253"/>
    </row>
  </sheetData>
  <mergeCells count="9">
    <mergeCell ref="B40:C40"/>
    <mergeCell ref="A2:F2"/>
    <mergeCell ref="A4:F4"/>
    <mergeCell ref="A5:F5"/>
    <mergeCell ref="A7:A8"/>
    <mergeCell ref="B7:C7"/>
    <mergeCell ref="D7:D8"/>
    <mergeCell ref="E7:E8"/>
    <mergeCell ref="F7:F8"/>
  </mergeCells>
  <pageMargins left="0.59055118110236227" right="0.59055118110236227" top="0.39370078740157483" bottom="0.39370078740157483" header="0.31496062992125984" footer="0.31496062992125984"/>
  <pageSetup paperSize="9" scale="66" orientation="portrait" horizontalDpi="4294967295" verticalDpi="4294967295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56"/>
  <sheetViews>
    <sheetView view="pageBreakPreview" zoomScale="130" zoomScaleNormal="100" zoomScaleSheetLayoutView="130" workbookViewId="0">
      <pane xSplit="2" ySplit="9" topLeftCell="C46" activePane="bottomRight" state="frozen"/>
      <selection activeCell="C26" sqref="C26"/>
      <selection pane="topRight" activeCell="C26" sqref="C26"/>
      <selection pane="bottomLeft" activeCell="C26" sqref="C26"/>
      <selection pane="bottomRight" activeCell="F44" sqref="F44"/>
    </sheetView>
  </sheetViews>
  <sheetFormatPr defaultColWidth="10" defaultRowHeight="15" x14ac:dyDescent="0.25"/>
  <cols>
    <col min="1" max="1" width="1" style="297" customWidth="1"/>
    <col min="2" max="2" width="49.28515625" style="299" customWidth="1"/>
    <col min="3" max="7" width="13" style="299" customWidth="1"/>
    <col min="8" max="8" width="1" style="298" customWidth="1"/>
    <col min="9" max="252" width="10" style="271"/>
    <col min="253" max="253" width="1" style="271" customWidth="1"/>
    <col min="254" max="254" width="68.28515625" style="271" customWidth="1"/>
    <col min="255" max="258" width="9.140625" style="271" customWidth="1"/>
    <col min="259" max="259" width="1" style="271" customWidth="1"/>
    <col min="260" max="508" width="10" style="271"/>
    <col min="509" max="509" width="1" style="271" customWidth="1"/>
    <col min="510" max="510" width="68.28515625" style="271" customWidth="1"/>
    <col min="511" max="514" width="9.140625" style="271" customWidth="1"/>
    <col min="515" max="515" width="1" style="271" customWidth="1"/>
    <col min="516" max="764" width="10" style="271"/>
    <col min="765" max="765" width="1" style="271" customWidth="1"/>
    <col min="766" max="766" width="68.28515625" style="271" customWidth="1"/>
    <col min="767" max="770" width="9.140625" style="271" customWidth="1"/>
    <col min="771" max="771" width="1" style="271" customWidth="1"/>
    <col min="772" max="1020" width="10" style="271"/>
    <col min="1021" max="1021" width="1" style="271" customWidth="1"/>
    <col min="1022" max="1022" width="68.28515625" style="271" customWidth="1"/>
    <col min="1023" max="1026" width="9.140625" style="271" customWidth="1"/>
    <col min="1027" max="1027" width="1" style="271" customWidth="1"/>
    <col min="1028" max="1276" width="10" style="271"/>
    <col min="1277" max="1277" width="1" style="271" customWidth="1"/>
    <col min="1278" max="1278" width="68.28515625" style="271" customWidth="1"/>
    <col min="1279" max="1282" width="9.140625" style="271" customWidth="1"/>
    <col min="1283" max="1283" width="1" style="271" customWidth="1"/>
    <col min="1284" max="1532" width="10" style="271"/>
    <col min="1533" max="1533" width="1" style="271" customWidth="1"/>
    <col min="1534" max="1534" width="68.28515625" style="271" customWidth="1"/>
    <col min="1535" max="1538" width="9.140625" style="271" customWidth="1"/>
    <col min="1539" max="1539" width="1" style="271" customWidth="1"/>
    <col min="1540" max="1788" width="10" style="271"/>
    <col min="1789" max="1789" width="1" style="271" customWidth="1"/>
    <col min="1790" max="1790" width="68.28515625" style="271" customWidth="1"/>
    <col min="1791" max="1794" width="9.140625" style="271" customWidth="1"/>
    <col min="1795" max="1795" width="1" style="271" customWidth="1"/>
    <col min="1796" max="2044" width="10" style="271"/>
    <col min="2045" max="2045" width="1" style="271" customWidth="1"/>
    <col min="2046" max="2046" width="68.28515625" style="271" customWidth="1"/>
    <col min="2047" max="2050" width="9.140625" style="271" customWidth="1"/>
    <col min="2051" max="2051" width="1" style="271" customWidth="1"/>
    <col min="2052" max="2300" width="10" style="271"/>
    <col min="2301" max="2301" width="1" style="271" customWidth="1"/>
    <col min="2302" max="2302" width="68.28515625" style="271" customWidth="1"/>
    <col min="2303" max="2306" width="9.140625" style="271" customWidth="1"/>
    <col min="2307" max="2307" width="1" style="271" customWidth="1"/>
    <col min="2308" max="2556" width="10" style="271"/>
    <col min="2557" max="2557" width="1" style="271" customWidth="1"/>
    <col min="2558" max="2558" width="68.28515625" style="271" customWidth="1"/>
    <col min="2559" max="2562" width="9.140625" style="271" customWidth="1"/>
    <col min="2563" max="2563" width="1" style="271" customWidth="1"/>
    <col min="2564" max="2812" width="10" style="271"/>
    <col min="2813" max="2813" width="1" style="271" customWidth="1"/>
    <col min="2814" max="2814" width="68.28515625" style="271" customWidth="1"/>
    <col min="2815" max="2818" width="9.140625" style="271" customWidth="1"/>
    <col min="2819" max="2819" width="1" style="271" customWidth="1"/>
    <col min="2820" max="3068" width="10" style="271"/>
    <col min="3069" max="3069" width="1" style="271" customWidth="1"/>
    <col min="3070" max="3070" width="68.28515625" style="271" customWidth="1"/>
    <col min="3071" max="3074" width="9.140625" style="271" customWidth="1"/>
    <col min="3075" max="3075" width="1" style="271" customWidth="1"/>
    <col min="3076" max="3324" width="10" style="271"/>
    <col min="3325" max="3325" width="1" style="271" customWidth="1"/>
    <col min="3326" max="3326" width="68.28515625" style="271" customWidth="1"/>
    <col min="3327" max="3330" width="9.140625" style="271" customWidth="1"/>
    <col min="3331" max="3331" width="1" style="271" customWidth="1"/>
    <col min="3332" max="3580" width="10" style="271"/>
    <col min="3581" max="3581" width="1" style="271" customWidth="1"/>
    <col min="3582" max="3582" width="68.28515625" style="271" customWidth="1"/>
    <col min="3583" max="3586" width="9.140625" style="271" customWidth="1"/>
    <col min="3587" max="3587" width="1" style="271" customWidth="1"/>
    <col min="3588" max="3836" width="10" style="271"/>
    <col min="3837" max="3837" width="1" style="271" customWidth="1"/>
    <col min="3838" max="3838" width="68.28515625" style="271" customWidth="1"/>
    <col min="3839" max="3842" width="9.140625" style="271" customWidth="1"/>
    <col min="3843" max="3843" width="1" style="271" customWidth="1"/>
    <col min="3844" max="4092" width="10" style="271"/>
    <col min="4093" max="4093" width="1" style="271" customWidth="1"/>
    <col min="4094" max="4094" width="68.28515625" style="271" customWidth="1"/>
    <col min="4095" max="4098" width="9.140625" style="271" customWidth="1"/>
    <col min="4099" max="4099" width="1" style="271" customWidth="1"/>
    <col min="4100" max="4348" width="10" style="271"/>
    <col min="4349" max="4349" width="1" style="271" customWidth="1"/>
    <col min="4350" max="4350" width="68.28515625" style="271" customWidth="1"/>
    <col min="4351" max="4354" width="9.140625" style="271" customWidth="1"/>
    <col min="4355" max="4355" width="1" style="271" customWidth="1"/>
    <col min="4356" max="4604" width="10" style="271"/>
    <col min="4605" max="4605" width="1" style="271" customWidth="1"/>
    <col min="4606" max="4606" width="68.28515625" style="271" customWidth="1"/>
    <col min="4607" max="4610" width="9.140625" style="271" customWidth="1"/>
    <col min="4611" max="4611" width="1" style="271" customWidth="1"/>
    <col min="4612" max="4860" width="10" style="271"/>
    <col min="4861" max="4861" width="1" style="271" customWidth="1"/>
    <col min="4862" max="4862" width="68.28515625" style="271" customWidth="1"/>
    <col min="4863" max="4866" width="9.140625" style="271" customWidth="1"/>
    <col min="4867" max="4867" width="1" style="271" customWidth="1"/>
    <col min="4868" max="5116" width="10" style="271"/>
    <col min="5117" max="5117" width="1" style="271" customWidth="1"/>
    <col min="5118" max="5118" width="68.28515625" style="271" customWidth="1"/>
    <col min="5119" max="5122" width="9.140625" style="271" customWidth="1"/>
    <col min="5123" max="5123" width="1" style="271" customWidth="1"/>
    <col min="5124" max="5372" width="10" style="271"/>
    <col min="5373" max="5373" width="1" style="271" customWidth="1"/>
    <col min="5374" max="5374" width="68.28515625" style="271" customWidth="1"/>
    <col min="5375" max="5378" width="9.140625" style="271" customWidth="1"/>
    <col min="5379" max="5379" width="1" style="271" customWidth="1"/>
    <col min="5380" max="5628" width="10" style="271"/>
    <col min="5629" max="5629" width="1" style="271" customWidth="1"/>
    <col min="5630" max="5630" width="68.28515625" style="271" customWidth="1"/>
    <col min="5631" max="5634" width="9.140625" style="271" customWidth="1"/>
    <col min="5635" max="5635" width="1" style="271" customWidth="1"/>
    <col min="5636" max="5884" width="10" style="271"/>
    <col min="5885" max="5885" width="1" style="271" customWidth="1"/>
    <col min="5886" max="5886" width="68.28515625" style="271" customWidth="1"/>
    <col min="5887" max="5890" width="9.140625" style="271" customWidth="1"/>
    <col min="5891" max="5891" width="1" style="271" customWidth="1"/>
    <col min="5892" max="6140" width="10" style="271"/>
    <col min="6141" max="6141" width="1" style="271" customWidth="1"/>
    <col min="6142" max="6142" width="68.28515625" style="271" customWidth="1"/>
    <col min="6143" max="6146" width="9.140625" style="271" customWidth="1"/>
    <col min="6147" max="6147" width="1" style="271" customWidth="1"/>
    <col min="6148" max="6396" width="10" style="271"/>
    <col min="6397" max="6397" width="1" style="271" customWidth="1"/>
    <col min="6398" max="6398" width="68.28515625" style="271" customWidth="1"/>
    <col min="6399" max="6402" width="9.140625" style="271" customWidth="1"/>
    <col min="6403" max="6403" width="1" style="271" customWidth="1"/>
    <col min="6404" max="6652" width="10" style="271"/>
    <col min="6653" max="6653" width="1" style="271" customWidth="1"/>
    <col min="6654" max="6654" width="68.28515625" style="271" customWidth="1"/>
    <col min="6655" max="6658" width="9.140625" style="271" customWidth="1"/>
    <col min="6659" max="6659" width="1" style="271" customWidth="1"/>
    <col min="6660" max="6908" width="10" style="271"/>
    <col min="6909" max="6909" width="1" style="271" customWidth="1"/>
    <col min="6910" max="6910" width="68.28515625" style="271" customWidth="1"/>
    <col min="6911" max="6914" width="9.140625" style="271" customWidth="1"/>
    <col min="6915" max="6915" width="1" style="271" customWidth="1"/>
    <col min="6916" max="7164" width="10" style="271"/>
    <col min="7165" max="7165" width="1" style="271" customWidth="1"/>
    <col min="7166" max="7166" width="68.28515625" style="271" customWidth="1"/>
    <col min="7167" max="7170" width="9.140625" style="271" customWidth="1"/>
    <col min="7171" max="7171" width="1" style="271" customWidth="1"/>
    <col min="7172" max="7420" width="10" style="271"/>
    <col min="7421" max="7421" width="1" style="271" customWidth="1"/>
    <col min="7422" max="7422" width="68.28515625" style="271" customWidth="1"/>
    <col min="7423" max="7426" width="9.140625" style="271" customWidth="1"/>
    <col min="7427" max="7427" width="1" style="271" customWidth="1"/>
    <col min="7428" max="7676" width="10" style="271"/>
    <col min="7677" max="7677" width="1" style="271" customWidth="1"/>
    <col min="7678" max="7678" width="68.28515625" style="271" customWidth="1"/>
    <col min="7679" max="7682" width="9.140625" style="271" customWidth="1"/>
    <col min="7683" max="7683" width="1" style="271" customWidth="1"/>
    <col min="7684" max="7932" width="10" style="271"/>
    <col min="7933" max="7933" width="1" style="271" customWidth="1"/>
    <col min="7934" max="7934" width="68.28515625" style="271" customWidth="1"/>
    <col min="7935" max="7938" width="9.140625" style="271" customWidth="1"/>
    <col min="7939" max="7939" width="1" style="271" customWidth="1"/>
    <col min="7940" max="8188" width="10" style="271"/>
    <col min="8189" max="8189" width="1" style="271" customWidth="1"/>
    <col min="8190" max="8190" width="68.28515625" style="271" customWidth="1"/>
    <col min="8191" max="8194" width="9.140625" style="271" customWidth="1"/>
    <col min="8195" max="8195" width="1" style="271" customWidth="1"/>
    <col min="8196" max="8444" width="10" style="271"/>
    <col min="8445" max="8445" width="1" style="271" customWidth="1"/>
    <col min="8446" max="8446" width="68.28515625" style="271" customWidth="1"/>
    <col min="8447" max="8450" width="9.140625" style="271" customWidth="1"/>
    <col min="8451" max="8451" width="1" style="271" customWidth="1"/>
    <col min="8452" max="8700" width="10" style="271"/>
    <col min="8701" max="8701" width="1" style="271" customWidth="1"/>
    <col min="8702" max="8702" width="68.28515625" style="271" customWidth="1"/>
    <col min="8703" max="8706" width="9.140625" style="271" customWidth="1"/>
    <col min="8707" max="8707" width="1" style="271" customWidth="1"/>
    <col min="8708" max="8956" width="10" style="271"/>
    <col min="8957" max="8957" width="1" style="271" customWidth="1"/>
    <col min="8958" max="8958" width="68.28515625" style="271" customWidth="1"/>
    <col min="8959" max="8962" width="9.140625" style="271" customWidth="1"/>
    <col min="8963" max="8963" width="1" style="271" customWidth="1"/>
    <col min="8964" max="9212" width="10" style="271"/>
    <col min="9213" max="9213" width="1" style="271" customWidth="1"/>
    <col min="9214" max="9214" width="68.28515625" style="271" customWidth="1"/>
    <col min="9215" max="9218" width="9.140625" style="271" customWidth="1"/>
    <col min="9219" max="9219" width="1" style="271" customWidth="1"/>
    <col min="9220" max="9468" width="10" style="271"/>
    <col min="9469" max="9469" width="1" style="271" customWidth="1"/>
    <col min="9470" max="9470" width="68.28515625" style="271" customWidth="1"/>
    <col min="9471" max="9474" width="9.140625" style="271" customWidth="1"/>
    <col min="9475" max="9475" width="1" style="271" customWidth="1"/>
    <col min="9476" max="9724" width="10" style="271"/>
    <col min="9725" max="9725" width="1" style="271" customWidth="1"/>
    <col min="9726" max="9726" width="68.28515625" style="271" customWidth="1"/>
    <col min="9727" max="9730" width="9.140625" style="271" customWidth="1"/>
    <col min="9731" max="9731" width="1" style="271" customWidth="1"/>
    <col min="9732" max="9980" width="10" style="271"/>
    <col min="9981" max="9981" width="1" style="271" customWidth="1"/>
    <col min="9982" max="9982" width="68.28515625" style="271" customWidth="1"/>
    <col min="9983" max="9986" width="9.140625" style="271" customWidth="1"/>
    <col min="9987" max="9987" width="1" style="271" customWidth="1"/>
    <col min="9988" max="10236" width="10" style="271"/>
    <col min="10237" max="10237" width="1" style="271" customWidth="1"/>
    <col min="10238" max="10238" width="68.28515625" style="271" customWidth="1"/>
    <col min="10239" max="10242" width="9.140625" style="271" customWidth="1"/>
    <col min="10243" max="10243" width="1" style="271" customWidth="1"/>
    <col min="10244" max="10492" width="10" style="271"/>
    <col min="10493" max="10493" width="1" style="271" customWidth="1"/>
    <col min="10494" max="10494" width="68.28515625" style="271" customWidth="1"/>
    <col min="10495" max="10498" width="9.140625" style="271" customWidth="1"/>
    <col min="10499" max="10499" width="1" style="271" customWidth="1"/>
    <col min="10500" max="10748" width="10" style="271"/>
    <col min="10749" max="10749" width="1" style="271" customWidth="1"/>
    <col min="10750" max="10750" width="68.28515625" style="271" customWidth="1"/>
    <col min="10751" max="10754" width="9.140625" style="271" customWidth="1"/>
    <col min="10755" max="10755" width="1" style="271" customWidth="1"/>
    <col min="10756" max="11004" width="10" style="271"/>
    <col min="11005" max="11005" width="1" style="271" customWidth="1"/>
    <col min="11006" max="11006" width="68.28515625" style="271" customWidth="1"/>
    <col min="11007" max="11010" width="9.140625" style="271" customWidth="1"/>
    <col min="11011" max="11011" width="1" style="271" customWidth="1"/>
    <col min="11012" max="11260" width="10" style="271"/>
    <col min="11261" max="11261" width="1" style="271" customWidth="1"/>
    <col min="11262" max="11262" width="68.28515625" style="271" customWidth="1"/>
    <col min="11263" max="11266" width="9.140625" style="271" customWidth="1"/>
    <col min="11267" max="11267" width="1" style="271" customWidth="1"/>
    <col min="11268" max="11516" width="10" style="271"/>
    <col min="11517" max="11517" width="1" style="271" customWidth="1"/>
    <col min="11518" max="11518" width="68.28515625" style="271" customWidth="1"/>
    <col min="11519" max="11522" width="9.140625" style="271" customWidth="1"/>
    <col min="11523" max="11523" width="1" style="271" customWidth="1"/>
    <col min="11524" max="11772" width="10" style="271"/>
    <col min="11773" max="11773" width="1" style="271" customWidth="1"/>
    <col min="11774" max="11774" width="68.28515625" style="271" customWidth="1"/>
    <col min="11775" max="11778" width="9.140625" style="271" customWidth="1"/>
    <col min="11779" max="11779" width="1" style="271" customWidth="1"/>
    <col min="11780" max="12028" width="10" style="271"/>
    <col min="12029" max="12029" width="1" style="271" customWidth="1"/>
    <col min="12030" max="12030" width="68.28515625" style="271" customWidth="1"/>
    <col min="12031" max="12034" width="9.140625" style="271" customWidth="1"/>
    <col min="12035" max="12035" width="1" style="271" customWidth="1"/>
    <col min="12036" max="12284" width="10" style="271"/>
    <col min="12285" max="12285" width="1" style="271" customWidth="1"/>
    <col min="12286" max="12286" width="68.28515625" style="271" customWidth="1"/>
    <col min="12287" max="12290" width="9.140625" style="271" customWidth="1"/>
    <col min="12291" max="12291" width="1" style="271" customWidth="1"/>
    <col min="12292" max="12540" width="10" style="271"/>
    <col min="12541" max="12541" width="1" style="271" customWidth="1"/>
    <col min="12542" max="12542" width="68.28515625" style="271" customWidth="1"/>
    <col min="12543" max="12546" width="9.140625" style="271" customWidth="1"/>
    <col min="12547" max="12547" width="1" style="271" customWidth="1"/>
    <col min="12548" max="12796" width="10" style="271"/>
    <col min="12797" max="12797" width="1" style="271" customWidth="1"/>
    <col min="12798" max="12798" width="68.28515625" style="271" customWidth="1"/>
    <col min="12799" max="12802" width="9.140625" style="271" customWidth="1"/>
    <col min="12803" max="12803" width="1" style="271" customWidth="1"/>
    <col min="12804" max="13052" width="10" style="271"/>
    <col min="13053" max="13053" width="1" style="271" customWidth="1"/>
    <col min="13054" max="13054" width="68.28515625" style="271" customWidth="1"/>
    <col min="13055" max="13058" width="9.140625" style="271" customWidth="1"/>
    <col min="13059" max="13059" width="1" style="271" customWidth="1"/>
    <col min="13060" max="13308" width="10" style="271"/>
    <col min="13309" max="13309" width="1" style="271" customWidth="1"/>
    <col min="13310" max="13310" width="68.28515625" style="271" customWidth="1"/>
    <col min="13311" max="13314" width="9.140625" style="271" customWidth="1"/>
    <col min="13315" max="13315" width="1" style="271" customWidth="1"/>
    <col min="13316" max="13564" width="10" style="271"/>
    <col min="13565" max="13565" width="1" style="271" customWidth="1"/>
    <col min="13566" max="13566" width="68.28515625" style="271" customWidth="1"/>
    <col min="13567" max="13570" width="9.140625" style="271" customWidth="1"/>
    <col min="13571" max="13571" width="1" style="271" customWidth="1"/>
    <col min="13572" max="13820" width="10" style="271"/>
    <col min="13821" max="13821" width="1" style="271" customWidth="1"/>
    <col min="13822" max="13822" width="68.28515625" style="271" customWidth="1"/>
    <col min="13823" max="13826" width="9.140625" style="271" customWidth="1"/>
    <col min="13827" max="13827" width="1" style="271" customWidth="1"/>
    <col min="13828" max="14076" width="10" style="271"/>
    <col min="14077" max="14077" width="1" style="271" customWidth="1"/>
    <col min="14078" max="14078" width="68.28515625" style="271" customWidth="1"/>
    <col min="14079" max="14082" width="9.140625" style="271" customWidth="1"/>
    <col min="14083" max="14083" width="1" style="271" customWidth="1"/>
    <col min="14084" max="14332" width="10" style="271"/>
    <col min="14333" max="14333" width="1" style="271" customWidth="1"/>
    <col min="14334" max="14334" width="68.28515625" style="271" customWidth="1"/>
    <col min="14335" max="14338" width="9.140625" style="271" customWidth="1"/>
    <col min="14339" max="14339" width="1" style="271" customWidth="1"/>
    <col min="14340" max="14588" width="10" style="271"/>
    <col min="14589" max="14589" width="1" style="271" customWidth="1"/>
    <col min="14590" max="14590" width="68.28515625" style="271" customWidth="1"/>
    <col min="14591" max="14594" width="9.140625" style="271" customWidth="1"/>
    <col min="14595" max="14595" width="1" style="271" customWidth="1"/>
    <col min="14596" max="14844" width="10" style="271"/>
    <col min="14845" max="14845" width="1" style="271" customWidth="1"/>
    <col min="14846" max="14846" width="68.28515625" style="271" customWidth="1"/>
    <col min="14847" max="14850" width="9.140625" style="271" customWidth="1"/>
    <col min="14851" max="14851" width="1" style="271" customWidth="1"/>
    <col min="14852" max="15100" width="10" style="271"/>
    <col min="15101" max="15101" width="1" style="271" customWidth="1"/>
    <col min="15102" max="15102" width="68.28515625" style="271" customWidth="1"/>
    <col min="15103" max="15106" width="9.140625" style="271" customWidth="1"/>
    <col min="15107" max="15107" width="1" style="271" customWidth="1"/>
    <col min="15108" max="15356" width="10" style="271"/>
    <col min="15357" max="15357" width="1" style="271" customWidth="1"/>
    <col min="15358" max="15358" width="68.28515625" style="271" customWidth="1"/>
    <col min="15359" max="15362" width="9.140625" style="271" customWidth="1"/>
    <col min="15363" max="15363" width="1" style="271" customWidth="1"/>
    <col min="15364" max="15612" width="10" style="271"/>
    <col min="15613" max="15613" width="1" style="271" customWidth="1"/>
    <col min="15614" max="15614" width="68.28515625" style="271" customWidth="1"/>
    <col min="15615" max="15618" width="9.140625" style="271" customWidth="1"/>
    <col min="15619" max="15619" width="1" style="271" customWidth="1"/>
    <col min="15620" max="15868" width="10" style="271"/>
    <col min="15869" max="15869" width="1" style="271" customWidth="1"/>
    <col min="15870" max="15870" width="68.28515625" style="271" customWidth="1"/>
    <col min="15871" max="15874" width="9.140625" style="271" customWidth="1"/>
    <col min="15875" max="15875" width="1" style="271" customWidth="1"/>
    <col min="15876" max="16124" width="10" style="271"/>
    <col min="16125" max="16125" width="1" style="271" customWidth="1"/>
    <col min="16126" max="16126" width="68.28515625" style="271" customWidth="1"/>
    <col min="16127" max="16130" width="9.140625" style="271" customWidth="1"/>
    <col min="16131" max="16131" width="1" style="271" customWidth="1"/>
    <col min="16132" max="16384" width="10" style="271"/>
  </cols>
  <sheetData>
    <row r="2" spans="1:10" ht="49.5" customHeight="1" x14ac:dyDescent="0.25">
      <c r="A2" s="269"/>
      <c r="B2" s="430" t="s">
        <v>837</v>
      </c>
      <c r="C2" s="431"/>
      <c r="D2" s="431"/>
      <c r="E2" s="431"/>
      <c r="F2" s="431"/>
      <c r="G2" s="431"/>
      <c r="H2" s="270"/>
    </row>
    <row r="3" spans="1:10" ht="15.75" x14ac:dyDescent="0.25">
      <c r="A3" s="269"/>
      <c r="B3" s="432"/>
      <c r="C3" s="432"/>
      <c r="D3" s="432"/>
      <c r="E3" s="432"/>
      <c r="F3" s="432"/>
      <c r="G3" s="432"/>
      <c r="H3" s="270"/>
    </row>
    <row r="4" spans="1:10" x14ac:dyDescent="0.25">
      <c r="A4" s="269"/>
      <c r="B4" s="433" t="str">
        <f>[36]Содержание!D6</f>
        <v>ООО "Энергонефть Томск"</v>
      </c>
      <c r="C4" s="433"/>
      <c r="D4" s="433"/>
      <c r="E4" s="433"/>
      <c r="F4" s="433"/>
      <c r="G4" s="433"/>
      <c r="H4" s="270"/>
    </row>
    <row r="5" spans="1:10" x14ac:dyDescent="0.25">
      <c r="A5" s="269"/>
      <c r="B5" s="272" t="s">
        <v>838</v>
      </c>
      <c r="C5" s="272"/>
      <c r="D5" s="272"/>
      <c r="E5" s="272"/>
      <c r="F5" s="272"/>
      <c r="G5" s="272"/>
      <c r="H5" s="270"/>
    </row>
    <row r="6" spans="1:10" ht="15.75" x14ac:dyDescent="0.25">
      <c r="A6" s="269"/>
      <c r="B6" s="434"/>
      <c r="C6" s="434"/>
      <c r="D6" s="434"/>
      <c r="E6" s="434"/>
      <c r="F6" s="434"/>
      <c r="G6" s="434"/>
      <c r="H6" s="270"/>
    </row>
    <row r="7" spans="1:10" x14ac:dyDescent="0.25">
      <c r="A7" s="269"/>
      <c r="B7" s="273" t="s">
        <v>51</v>
      </c>
      <c r="C7" s="435" t="s">
        <v>690</v>
      </c>
      <c r="D7" s="436"/>
      <c r="E7" s="436"/>
      <c r="F7" s="436"/>
      <c r="G7" s="436"/>
      <c r="H7" s="270"/>
    </row>
    <row r="8" spans="1:10" ht="39" customHeight="1" x14ac:dyDescent="0.25">
      <c r="A8" s="269"/>
      <c r="B8" s="437" t="s">
        <v>839</v>
      </c>
      <c r="C8" s="274" t="s">
        <v>840</v>
      </c>
      <c r="D8" s="274" t="s">
        <v>841</v>
      </c>
      <c r="E8" s="273">
        <v>2017</v>
      </c>
      <c r="F8" s="273" t="s">
        <v>852</v>
      </c>
      <c r="G8" s="273">
        <v>2019</v>
      </c>
      <c r="H8" s="270"/>
    </row>
    <row r="9" spans="1:10" ht="21" customHeight="1" x14ac:dyDescent="0.25">
      <c r="A9" s="269"/>
      <c r="B9" s="438"/>
      <c r="C9" s="273" t="s">
        <v>842</v>
      </c>
      <c r="D9" s="273" t="s">
        <v>842</v>
      </c>
      <c r="E9" s="273" t="s">
        <v>842</v>
      </c>
      <c r="F9" s="273" t="s">
        <v>842</v>
      </c>
      <c r="G9" s="273" t="s">
        <v>842</v>
      </c>
      <c r="H9" s="270"/>
    </row>
    <row r="10" spans="1:10" ht="16.5" x14ac:dyDescent="0.25">
      <c r="A10" s="269"/>
      <c r="B10" s="275" t="s">
        <v>843</v>
      </c>
      <c r="C10" s="276">
        <f>'[37]Ф. 2.1_2015'!F32</f>
        <v>2</v>
      </c>
      <c r="D10" s="276">
        <f t="shared" ref="D10:D47" si="0">C10</f>
        <v>2</v>
      </c>
      <c r="E10" s="276">
        <f t="shared" ref="E10:E47" si="1">C10</f>
        <v>2</v>
      </c>
      <c r="F10" s="276">
        <f t="shared" ref="F10:F47" si="2">C10</f>
        <v>2</v>
      </c>
      <c r="G10" s="276">
        <f t="shared" ref="G10:G47" si="3">C10</f>
        <v>2</v>
      </c>
      <c r="H10" s="270"/>
      <c r="J10" s="277"/>
    </row>
    <row r="11" spans="1:10" x14ac:dyDescent="0.25">
      <c r="A11" s="269"/>
      <c r="B11" s="275" t="s">
        <v>738</v>
      </c>
      <c r="C11" s="276">
        <f>'[37]Ф. 2.1_2015'!C12</f>
        <v>1</v>
      </c>
      <c r="D11" s="276">
        <f t="shared" si="0"/>
        <v>1</v>
      </c>
      <c r="E11" s="276">
        <f t="shared" si="1"/>
        <v>1</v>
      </c>
      <c r="F11" s="276">
        <f t="shared" si="2"/>
        <v>1</v>
      </c>
      <c r="G11" s="276">
        <f t="shared" si="3"/>
        <v>1</v>
      </c>
      <c r="H11" s="270"/>
      <c r="J11" s="277"/>
    </row>
    <row r="12" spans="1:10" x14ac:dyDescent="0.25">
      <c r="A12" s="269"/>
      <c r="B12" s="275" t="s">
        <v>741</v>
      </c>
      <c r="C12" s="276">
        <f>'[37]Ф. 2.1_2015'!C15</f>
        <v>0</v>
      </c>
      <c r="D12" s="276">
        <f t="shared" si="0"/>
        <v>0</v>
      </c>
      <c r="E12" s="276">
        <f t="shared" si="1"/>
        <v>0</v>
      </c>
      <c r="F12" s="276">
        <f t="shared" si="2"/>
        <v>0</v>
      </c>
      <c r="G12" s="276">
        <f t="shared" si="3"/>
        <v>0</v>
      </c>
      <c r="H12" s="270"/>
      <c r="J12" s="277"/>
    </row>
    <row r="13" spans="1:10" x14ac:dyDescent="0.25">
      <c r="A13" s="269"/>
      <c r="B13" s="275" t="s">
        <v>743</v>
      </c>
      <c r="C13" s="276">
        <f>'[37]Ф. 2.1_2015'!C16</f>
        <v>1</v>
      </c>
      <c r="D13" s="276">
        <f t="shared" si="0"/>
        <v>1</v>
      </c>
      <c r="E13" s="276">
        <f t="shared" si="1"/>
        <v>1</v>
      </c>
      <c r="F13" s="276">
        <f t="shared" si="2"/>
        <v>1</v>
      </c>
      <c r="G13" s="276">
        <f t="shared" si="3"/>
        <v>1</v>
      </c>
      <c r="H13" s="270"/>
      <c r="J13" s="277"/>
    </row>
    <row r="14" spans="1:10" x14ac:dyDescent="0.25">
      <c r="A14" s="269"/>
      <c r="B14" s="275" t="s">
        <v>745</v>
      </c>
      <c r="C14" s="276">
        <f>'[37]Ф. 2.1_2015'!C17</f>
        <v>11</v>
      </c>
      <c r="D14" s="276">
        <f t="shared" si="0"/>
        <v>11</v>
      </c>
      <c r="E14" s="276">
        <f t="shared" si="1"/>
        <v>11</v>
      </c>
      <c r="F14" s="276">
        <f t="shared" si="2"/>
        <v>11</v>
      </c>
      <c r="G14" s="276">
        <f t="shared" si="3"/>
        <v>11</v>
      </c>
      <c r="H14" s="270"/>
      <c r="J14" s="277"/>
    </row>
    <row r="15" spans="1:10" x14ac:dyDescent="0.25">
      <c r="A15" s="269"/>
      <c r="B15" s="275" t="s">
        <v>747</v>
      </c>
      <c r="C15" s="276">
        <f>'[37]Ф. 2.1_2015'!C18</f>
        <v>0</v>
      </c>
      <c r="D15" s="276">
        <f t="shared" si="0"/>
        <v>0</v>
      </c>
      <c r="E15" s="276">
        <f t="shared" si="1"/>
        <v>0</v>
      </c>
      <c r="F15" s="276">
        <f t="shared" si="2"/>
        <v>0</v>
      </c>
      <c r="G15" s="276">
        <f t="shared" si="3"/>
        <v>0</v>
      </c>
      <c r="H15" s="270"/>
      <c r="J15" s="277"/>
    </row>
    <row r="16" spans="1:10" x14ac:dyDescent="0.25">
      <c r="A16" s="269"/>
      <c r="B16" s="275" t="s">
        <v>749</v>
      </c>
      <c r="C16" s="276">
        <f>'[37]Ф. 2.1_2015'!C21</f>
        <v>0</v>
      </c>
      <c r="D16" s="276">
        <v>1</v>
      </c>
      <c r="E16" s="276">
        <f t="shared" ref="E16:G16" si="4">D16</f>
        <v>1</v>
      </c>
      <c r="F16" s="276">
        <f t="shared" si="4"/>
        <v>1</v>
      </c>
      <c r="G16" s="276">
        <f t="shared" si="4"/>
        <v>1</v>
      </c>
      <c r="H16" s="270"/>
      <c r="J16" s="277"/>
    </row>
    <row r="17" spans="1:10" x14ac:dyDescent="0.25">
      <c r="A17" s="269"/>
      <c r="B17" s="275" t="s">
        <v>751</v>
      </c>
      <c r="C17" s="276">
        <f>'[37]Ф. 2.1_2015'!C22</f>
        <v>0</v>
      </c>
      <c r="D17" s="276">
        <f t="shared" si="0"/>
        <v>0</v>
      </c>
      <c r="E17" s="276">
        <f t="shared" si="1"/>
        <v>0</v>
      </c>
      <c r="F17" s="276">
        <f t="shared" si="2"/>
        <v>0</v>
      </c>
      <c r="G17" s="276">
        <f t="shared" si="3"/>
        <v>0</v>
      </c>
      <c r="H17" s="270"/>
      <c r="J17" s="277"/>
    </row>
    <row r="18" spans="1:10" x14ac:dyDescent="0.25">
      <c r="A18" s="269"/>
      <c r="B18" s="275" t="s">
        <v>753</v>
      </c>
      <c r="C18" s="276">
        <f>'[37]Ф. 2.1_2015'!C23</f>
        <v>0</v>
      </c>
      <c r="D18" s="276">
        <f t="shared" si="0"/>
        <v>0</v>
      </c>
      <c r="E18" s="276">
        <f t="shared" si="1"/>
        <v>0</v>
      </c>
      <c r="F18" s="276">
        <f>C18</f>
        <v>0</v>
      </c>
      <c r="G18" s="276">
        <f t="shared" si="3"/>
        <v>0</v>
      </c>
      <c r="H18" s="270"/>
      <c r="J18" s="277"/>
    </row>
    <row r="19" spans="1:10" x14ac:dyDescent="0.25">
      <c r="A19" s="269"/>
      <c r="B19" s="275" t="s">
        <v>755</v>
      </c>
      <c r="C19" s="276">
        <f>'[37]Ф. 2.1_2015'!C24</f>
        <v>1</v>
      </c>
      <c r="D19" s="276">
        <f t="shared" si="0"/>
        <v>1</v>
      </c>
      <c r="E19" s="276">
        <f t="shared" si="1"/>
        <v>1</v>
      </c>
      <c r="F19" s="276">
        <f t="shared" si="2"/>
        <v>1</v>
      </c>
      <c r="G19" s="276">
        <f t="shared" si="3"/>
        <v>1</v>
      </c>
      <c r="H19" s="270"/>
      <c r="J19" s="277"/>
    </row>
    <row r="20" spans="1:10" x14ac:dyDescent="0.25">
      <c r="A20" s="269"/>
      <c r="B20" s="275" t="s">
        <v>757</v>
      </c>
      <c r="C20" s="276">
        <f>'[37]Ф. 2.1_2015'!C25</f>
        <v>1</v>
      </c>
      <c r="D20" s="276">
        <f t="shared" si="0"/>
        <v>1</v>
      </c>
      <c r="E20" s="276">
        <f t="shared" si="1"/>
        <v>1</v>
      </c>
      <c r="F20" s="276">
        <f t="shared" si="2"/>
        <v>1</v>
      </c>
      <c r="G20" s="276">
        <f t="shared" si="3"/>
        <v>1</v>
      </c>
      <c r="H20" s="270"/>
      <c r="J20" s="277"/>
    </row>
    <row r="21" spans="1:10" x14ac:dyDescent="0.25">
      <c r="A21" s="269"/>
      <c r="B21" s="275" t="s">
        <v>759</v>
      </c>
      <c r="C21" s="278">
        <v>2.2813688212927757E-2</v>
      </c>
      <c r="D21" s="278">
        <f t="shared" si="0"/>
        <v>2.2813688212927757E-2</v>
      </c>
      <c r="E21" s="278">
        <f t="shared" si="1"/>
        <v>2.2813688212927757E-2</v>
      </c>
      <c r="F21" s="278">
        <f t="shared" si="2"/>
        <v>2.2813688212927757E-2</v>
      </c>
      <c r="G21" s="278">
        <f t="shared" si="3"/>
        <v>2.2813688212927757E-2</v>
      </c>
      <c r="H21" s="270"/>
      <c r="J21" s="277"/>
    </row>
    <row r="22" spans="1:10" x14ac:dyDescent="0.25">
      <c r="A22" s="269"/>
      <c r="B22" s="275" t="s">
        <v>761</v>
      </c>
      <c r="C22" s="278">
        <v>7.6045627376425853E-2</v>
      </c>
      <c r="D22" s="278">
        <f t="shared" si="0"/>
        <v>7.6045627376425853E-2</v>
      </c>
      <c r="E22" s="278">
        <f t="shared" si="1"/>
        <v>7.6045627376425853E-2</v>
      </c>
      <c r="F22" s="278">
        <f t="shared" si="2"/>
        <v>7.6045627376425853E-2</v>
      </c>
      <c r="G22" s="278">
        <f t="shared" si="3"/>
        <v>7.6045627376425853E-2</v>
      </c>
      <c r="H22" s="270"/>
      <c r="J22" s="277"/>
    </row>
    <row r="23" spans="1:10" x14ac:dyDescent="0.25">
      <c r="A23" s="269"/>
      <c r="B23" s="275" t="s">
        <v>763</v>
      </c>
      <c r="C23" s="276">
        <f>'[37]Ф. 2.1_2015'!C31</f>
        <v>0</v>
      </c>
      <c r="D23" s="276">
        <f t="shared" si="0"/>
        <v>0</v>
      </c>
      <c r="E23" s="278">
        <f t="shared" si="1"/>
        <v>0</v>
      </c>
      <c r="F23" s="278">
        <f t="shared" si="2"/>
        <v>0</v>
      </c>
      <c r="G23" s="278">
        <f t="shared" si="3"/>
        <v>0</v>
      </c>
      <c r="H23" s="270"/>
      <c r="J23" s="277"/>
    </row>
    <row r="24" spans="1:10" ht="16.5" x14ac:dyDescent="0.25">
      <c r="A24" s="269"/>
      <c r="B24" s="275" t="s">
        <v>844</v>
      </c>
      <c r="C24" s="278">
        <f>'[37]Ф. 2.2_2015'!F25</f>
        <v>0.42499999999999999</v>
      </c>
      <c r="D24" s="278">
        <f t="shared" si="0"/>
        <v>0.42499999999999999</v>
      </c>
      <c r="E24" s="278">
        <f t="shared" si="1"/>
        <v>0.42499999999999999</v>
      </c>
      <c r="F24" s="278">
        <f t="shared" si="2"/>
        <v>0.42499999999999999</v>
      </c>
      <c r="G24" s="278">
        <f t="shared" si="3"/>
        <v>0.42499999999999999</v>
      </c>
      <c r="H24" s="270"/>
      <c r="J24" s="277"/>
    </row>
    <row r="25" spans="1:10" x14ac:dyDescent="0.25">
      <c r="A25" s="269"/>
      <c r="B25" s="275" t="s">
        <v>738</v>
      </c>
      <c r="C25" s="278">
        <f>'[37]Ф. 2.2_2015'!C12</f>
        <v>0</v>
      </c>
      <c r="D25" s="278">
        <f t="shared" si="0"/>
        <v>0</v>
      </c>
      <c r="E25" s="278">
        <f t="shared" si="1"/>
        <v>0</v>
      </c>
      <c r="F25" s="278">
        <f t="shared" si="2"/>
        <v>0</v>
      </c>
      <c r="G25" s="278">
        <f t="shared" si="3"/>
        <v>0</v>
      </c>
      <c r="H25" s="270"/>
      <c r="J25" s="277"/>
    </row>
    <row r="26" spans="1:10" x14ac:dyDescent="0.25">
      <c r="A26" s="269"/>
      <c r="B26" s="275" t="s">
        <v>741</v>
      </c>
      <c r="C26" s="276">
        <f>'[37]Ф. 2.2_2015'!C14</f>
        <v>29.6</v>
      </c>
      <c r="D26" s="276">
        <f t="shared" si="0"/>
        <v>29.6</v>
      </c>
      <c r="E26" s="276">
        <f t="shared" si="1"/>
        <v>29.6</v>
      </c>
      <c r="F26" s="276">
        <f t="shared" si="2"/>
        <v>29.6</v>
      </c>
      <c r="G26" s="276">
        <f t="shared" si="3"/>
        <v>29.6</v>
      </c>
      <c r="H26" s="270"/>
      <c r="J26" s="277"/>
    </row>
    <row r="27" spans="1:10" x14ac:dyDescent="0.25">
      <c r="A27" s="269"/>
      <c r="B27" s="275" t="s">
        <v>743</v>
      </c>
      <c r="C27" s="276">
        <f>'[37]Ф. 2.2_2015'!C15</f>
        <v>29.6</v>
      </c>
      <c r="D27" s="276">
        <f t="shared" si="0"/>
        <v>29.6</v>
      </c>
      <c r="E27" s="276">
        <f t="shared" si="1"/>
        <v>29.6</v>
      </c>
      <c r="F27" s="276">
        <f t="shared" si="2"/>
        <v>29.6</v>
      </c>
      <c r="G27" s="276">
        <f t="shared" si="3"/>
        <v>29.6</v>
      </c>
      <c r="H27" s="270"/>
      <c r="J27" s="277"/>
    </row>
    <row r="28" spans="1:10" x14ac:dyDescent="0.25">
      <c r="A28" s="269"/>
      <c r="B28" s="275" t="s">
        <v>845</v>
      </c>
      <c r="C28" s="276">
        <f>'[37]Ф. 2.2_2015'!C16</f>
        <v>0</v>
      </c>
      <c r="D28" s="276">
        <f t="shared" si="0"/>
        <v>0</v>
      </c>
      <c r="E28" s="276">
        <f t="shared" si="1"/>
        <v>0</v>
      </c>
      <c r="F28" s="276">
        <f t="shared" si="2"/>
        <v>0</v>
      </c>
      <c r="G28" s="276">
        <f t="shared" si="3"/>
        <v>0</v>
      </c>
      <c r="H28" s="270"/>
      <c r="J28" s="277"/>
    </row>
    <row r="29" spans="1:10" x14ac:dyDescent="0.25">
      <c r="A29" s="269"/>
      <c r="B29" s="275" t="s">
        <v>749</v>
      </c>
      <c r="C29" s="278">
        <f>'[37]Ф. 2.2_2015'!C18</f>
        <v>8.3650190114068435E-2</v>
      </c>
      <c r="D29" s="278">
        <f t="shared" si="0"/>
        <v>8.3650190114068435E-2</v>
      </c>
      <c r="E29" s="278">
        <f t="shared" si="1"/>
        <v>8.3650190114068435E-2</v>
      </c>
      <c r="F29" s="278">
        <f t="shared" si="2"/>
        <v>8.3650190114068435E-2</v>
      </c>
      <c r="G29" s="278">
        <f t="shared" si="3"/>
        <v>8.3650190114068435E-2</v>
      </c>
      <c r="H29" s="270"/>
      <c r="J29" s="277"/>
    </row>
    <row r="30" spans="1:10" x14ac:dyDescent="0.25">
      <c r="A30" s="269"/>
      <c r="B30" s="275" t="s">
        <v>790</v>
      </c>
      <c r="C30" s="276">
        <f>'[37]Ф. 2.2_2015'!C21</f>
        <v>1</v>
      </c>
      <c r="D30" s="276">
        <f t="shared" si="0"/>
        <v>1</v>
      </c>
      <c r="E30" s="276">
        <f t="shared" si="1"/>
        <v>1</v>
      </c>
      <c r="F30" s="276">
        <f t="shared" si="2"/>
        <v>1</v>
      </c>
      <c r="G30" s="276">
        <f t="shared" si="3"/>
        <v>1</v>
      </c>
      <c r="H30" s="270"/>
      <c r="J30" s="277"/>
    </row>
    <row r="31" spans="1:10" x14ac:dyDescent="0.25">
      <c r="A31" s="269"/>
      <c r="B31" s="275" t="s">
        <v>792</v>
      </c>
      <c r="C31" s="278">
        <f>'[37]Ф. 2.2_2015'!C22</f>
        <v>0.40610450077599586</v>
      </c>
      <c r="D31" s="278">
        <f t="shared" si="0"/>
        <v>0.40610450077599586</v>
      </c>
      <c r="E31" s="278">
        <f t="shared" si="1"/>
        <v>0.40610450077599586</v>
      </c>
      <c r="F31" s="278">
        <f t="shared" si="2"/>
        <v>0.40610450077599586</v>
      </c>
      <c r="G31" s="278">
        <f t="shared" si="3"/>
        <v>0.40610450077599586</v>
      </c>
      <c r="H31" s="270"/>
      <c r="J31" s="277"/>
    </row>
    <row r="32" spans="1:10" x14ac:dyDescent="0.25">
      <c r="A32" s="269"/>
      <c r="B32" s="275" t="s">
        <v>794</v>
      </c>
      <c r="C32" s="276">
        <f>'[37]Ф. 2.2_2015'!C24</f>
        <v>0</v>
      </c>
      <c r="D32" s="276">
        <f t="shared" si="0"/>
        <v>0</v>
      </c>
      <c r="E32" s="276">
        <f t="shared" si="1"/>
        <v>0</v>
      </c>
      <c r="F32" s="276">
        <f t="shared" si="2"/>
        <v>0</v>
      </c>
      <c r="G32" s="276">
        <f t="shared" si="3"/>
        <v>0</v>
      </c>
      <c r="H32" s="270"/>
      <c r="J32" s="277"/>
    </row>
    <row r="33" spans="1:10" ht="16.5" x14ac:dyDescent="0.25">
      <c r="A33" s="269"/>
      <c r="B33" s="275" t="s">
        <v>846</v>
      </c>
      <c r="C33" s="276">
        <f>'[37]Ф. 2.3_2015'!F31</f>
        <v>2</v>
      </c>
      <c r="D33" s="276">
        <f t="shared" si="0"/>
        <v>2</v>
      </c>
      <c r="E33" s="276">
        <f t="shared" si="1"/>
        <v>2</v>
      </c>
      <c r="F33" s="276">
        <f t="shared" si="2"/>
        <v>2</v>
      </c>
      <c r="G33" s="276">
        <f t="shared" si="3"/>
        <v>2</v>
      </c>
      <c r="H33" s="270"/>
      <c r="J33" s="277"/>
    </row>
    <row r="34" spans="1:10" x14ac:dyDescent="0.25">
      <c r="A34" s="269"/>
      <c r="B34" s="275" t="s">
        <v>809</v>
      </c>
      <c r="C34" s="276">
        <f>'[37]Ф. 2.3_2015'!C9</f>
        <v>1</v>
      </c>
      <c r="D34" s="276">
        <f t="shared" si="0"/>
        <v>1</v>
      </c>
      <c r="E34" s="278">
        <f t="shared" si="1"/>
        <v>1</v>
      </c>
      <c r="F34" s="278">
        <f t="shared" si="2"/>
        <v>1</v>
      </c>
      <c r="G34" s="278">
        <f t="shared" si="3"/>
        <v>1</v>
      </c>
      <c r="H34" s="270"/>
      <c r="J34" s="277"/>
    </row>
    <row r="35" spans="1:10" x14ac:dyDescent="0.25">
      <c r="A35" s="269"/>
      <c r="B35" s="275" t="s">
        <v>749</v>
      </c>
      <c r="C35" s="278">
        <f>'[37]Ф. 2.3_2015'!C12</f>
        <v>6.4638783269961975E-2</v>
      </c>
      <c r="D35" s="278">
        <f t="shared" si="0"/>
        <v>6.4638783269961975E-2</v>
      </c>
      <c r="E35" s="278">
        <f t="shared" si="1"/>
        <v>6.4638783269961975E-2</v>
      </c>
      <c r="F35" s="278">
        <f t="shared" si="2"/>
        <v>6.4638783269961975E-2</v>
      </c>
      <c r="G35" s="278">
        <f t="shared" si="3"/>
        <v>6.4638783269961975E-2</v>
      </c>
      <c r="H35" s="270"/>
      <c r="J35" s="277"/>
    </row>
    <row r="36" spans="1:10" x14ac:dyDescent="0.25">
      <c r="A36" s="269"/>
      <c r="B36" s="275" t="s">
        <v>751</v>
      </c>
      <c r="C36" s="278">
        <f>'[37]Ф. 2.3_2015'!C13</f>
        <v>4.5627376425855515E-2</v>
      </c>
      <c r="D36" s="278">
        <f t="shared" si="0"/>
        <v>4.5627376425855515E-2</v>
      </c>
      <c r="E36" s="278">
        <f t="shared" si="1"/>
        <v>4.5627376425855515E-2</v>
      </c>
      <c r="F36" s="278">
        <f t="shared" si="2"/>
        <v>4.5627376425855515E-2</v>
      </c>
      <c r="G36" s="278">
        <f t="shared" si="3"/>
        <v>4.5627376425855515E-2</v>
      </c>
      <c r="H36" s="270"/>
      <c r="J36" s="277"/>
    </row>
    <row r="37" spans="1:10" x14ac:dyDescent="0.25">
      <c r="A37" s="269"/>
      <c r="B37" s="275" t="s">
        <v>753</v>
      </c>
      <c r="C37" s="278">
        <f>'[37]Ф. 2.3_2015'!C14</f>
        <v>3.4220532319391636E-2</v>
      </c>
      <c r="D37" s="278">
        <f t="shared" si="0"/>
        <v>3.4220532319391636E-2</v>
      </c>
      <c r="E37" s="278">
        <f t="shared" si="1"/>
        <v>3.4220532319391636E-2</v>
      </c>
      <c r="F37" s="278">
        <f t="shared" si="2"/>
        <v>3.4220532319391636E-2</v>
      </c>
      <c r="G37" s="278">
        <f t="shared" si="3"/>
        <v>3.4220532319391636E-2</v>
      </c>
      <c r="H37" s="270"/>
      <c r="J37" s="277"/>
    </row>
    <row r="38" spans="1:10" x14ac:dyDescent="0.25">
      <c r="A38" s="269"/>
      <c r="B38" s="275" t="s">
        <v>813</v>
      </c>
      <c r="C38" s="278">
        <f>'[37]Ф. 2.3_2015'!C15</f>
        <v>7.6045627376425855E-3</v>
      </c>
      <c r="D38" s="278">
        <f t="shared" si="0"/>
        <v>7.6045627376425855E-3</v>
      </c>
      <c r="E38" s="278">
        <f t="shared" si="1"/>
        <v>7.6045627376425855E-3</v>
      </c>
      <c r="F38" s="278">
        <f t="shared" si="2"/>
        <v>7.6045627376425855E-3</v>
      </c>
      <c r="G38" s="278">
        <f t="shared" si="3"/>
        <v>7.6045627376425855E-3</v>
      </c>
      <c r="H38" s="270"/>
      <c r="J38" s="277"/>
    </row>
    <row r="39" spans="1:10" x14ac:dyDescent="0.25">
      <c r="A39" s="269"/>
      <c r="B39" s="275" t="s">
        <v>815</v>
      </c>
      <c r="C39" s="276">
        <f>'[37]Ф. 2.3_2015'!C16</f>
        <v>0</v>
      </c>
      <c r="D39" s="276">
        <f t="shared" si="0"/>
        <v>0</v>
      </c>
      <c r="E39" s="278">
        <f t="shared" si="1"/>
        <v>0</v>
      </c>
      <c r="F39" s="278">
        <f t="shared" si="2"/>
        <v>0</v>
      </c>
      <c r="G39" s="278">
        <f t="shared" si="3"/>
        <v>0</v>
      </c>
      <c r="H39" s="270"/>
      <c r="J39" s="277"/>
    </row>
    <row r="40" spans="1:10" x14ac:dyDescent="0.25">
      <c r="A40" s="269"/>
      <c r="B40" s="275" t="s">
        <v>817</v>
      </c>
      <c r="C40" s="276">
        <f>'[37]Ф. 2.3_2015'!C17</f>
        <v>0</v>
      </c>
      <c r="D40" s="276">
        <f t="shared" si="0"/>
        <v>0</v>
      </c>
      <c r="E40" s="278">
        <f t="shared" si="1"/>
        <v>0</v>
      </c>
      <c r="F40" s="278">
        <f t="shared" si="2"/>
        <v>0</v>
      </c>
      <c r="G40" s="278">
        <f t="shared" si="3"/>
        <v>0</v>
      </c>
      <c r="H40" s="270"/>
      <c r="J40" s="277"/>
    </row>
    <row r="41" spans="1:10" x14ac:dyDescent="0.25">
      <c r="A41" s="269"/>
      <c r="B41" s="275" t="s">
        <v>790</v>
      </c>
      <c r="C41" s="276">
        <f>'[37]Ф. 2.3_2015'!C20</f>
        <v>20</v>
      </c>
      <c r="D41" s="276">
        <f t="shared" si="0"/>
        <v>20</v>
      </c>
      <c r="E41" s="278">
        <f t="shared" si="1"/>
        <v>20</v>
      </c>
      <c r="F41" s="278">
        <f t="shared" si="2"/>
        <v>20</v>
      </c>
      <c r="G41" s="278">
        <f t="shared" si="3"/>
        <v>20</v>
      </c>
      <c r="H41" s="270"/>
      <c r="J41" s="277"/>
    </row>
    <row r="42" spans="1:10" x14ac:dyDescent="0.25">
      <c r="A42" s="269"/>
      <c r="B42" s="275" t="s">
        <v>820</v>
      </c>
      <c r="C42" s="276">
        <f>'[37]Ф. 2.3_2015'!C22</f>
        <v>0</v>
      </c>
      <c r="D42" s="276">
        <f t="shared" si="0"/>
        <v>0</v>
      </c>
      <c r="E42" s="276">
        <f t="shared" si="1"/>
        <v>0</v>
      </c>
      <c r="F42" s="276">
        <f t="shared" si="2"/>
        <v>0</v>
      </c>
      <c r="G42" s="276">
        <f t="shared" si="3"/>
        <v>0</v>
      </c>
      <c r="H42" s="270"/>
      <c r="J42" s="277"/>
    </row>
    <row r="43" spans="1:10" x14ac:dyDescent="0.25">
      <c r="A43" s="269"/>
      <c r="B43" s="275" t="s">
        <v>821</v>
      </c>
      <c r="C43" s="276">
        <f>'[37]Ф. 2.3_2015'!C23</f>
        <v>0</v>
      </c>
      <c r="D43" s="276">
        <f t="shared" si="0"/>
        <v>0</v>
      </c>
      <c r="E43" s="276">
        <f t="shared" si="1"/>
        <v>0</v>
      </c>
      <c r="F43" s="276">
        <f t="shared" si="2"/>
        <v>0</v>
      </c>
      <c r="G43" s="276">
        <f t="shared" si="3"/>
        <v>0</v>
      </c>
      <c r="H43" s="270"/>
      <c r="J43" s="277"/>
    </row>
    <row r="44" spans="1:10" x14ac:dyDescent="0.25">
      <c r="A44" s="269"/>
      <c r="B44" s="275" t="s">
        <v>823</v>
      </c>
      <c r="C44" s="276">
        <f>'[37]Ф. 2.3_2015'!C24</f>
        <v>0</v>
      </c>
      <c r="D44" s="276">
        <f t="shared" si="0"/>
        <v>0</v>
      </c>
      <c r="E44" s="276">
        <f t="shared" si="1"/>
        <v>0</v>
      </c>
      <c r="F44" s="276">
        <f t="shared" si="2"/>
        <v>0</v>
      </c>
      <c r="G44" s="276">
        <f t="shared" si="3"/>
        <v>0</v>
      </c>
      <c r="H44" s="270"/>
      <c r="J44" s="277"/>
    </row>
    <row r="45" spans="1:10" x14ac:dyDescent="0.25">
      <c r="A45" s="269"/>
      <c r="B45" s="275" t="s">
        <v>794</v>
      </c>
      <c r="C45" s="276">
        <f>'[37]Ф. 2.3_2015'!C26</f>
        <v>0</v>
      </c>
      <c r="D45" s="276">
        <f t="shared" si="0"/>
        <v>0</v>
      </c>
      <c r="E45" s="276">
        <f t="shared" si="1"/>
        <v>0</v>
      </c>
      <c r="F45" s="276">
        <f t="shared" si="2"/>
        <v>0</v>
      </c>
      <c r="G45" s="276">
        <f t="shared" si="3"/>
        <v>0</v>
      </c>
      <c r="H45" s="270"/>
      <c r="J45" s="277"/>
    </row>
    <row r="46" spans="1:10" x14ac:dyDescent="0.25">
      <c r="A46" s="269"/>
      <c r="B46" s="275" t="s">
        <v>759</v>
      </c>
      <c r="C46" s="276">
        <f>'[37]Ф. 2.3_2015'!C29</f>
        <v>0</v>
      </c>
      <c r="D46" s="276">
        <f t="shared" si="0"/>
        <v>0</v>
      </c>
      <c r="E46" s="276">
        <f t="shared" si="1"/>
        <v>0</v>
      </c>
      <c r="F46" s="276">
        <f t="shared" si="2"/>
        <v>0</v>
      </c>
      <c r="G46" s="276">
        <f t="shared" si="3"/>
        <v>0</v>
      </c>
      <c r="H46" s="270"/>
      <c r="J46" s="277"/>
    </row>
    <row r="47" spans="1:10" x14ac:dyDescent="0.25">
      <c r="A47" s="269"/>
      <c r="B47" s="275" t="s">
        <v>826</v>
      </c>
      <c r="C47" s="276">
        <f>'[37]Ф. 2.3_2015'!C30</f>
        <v>0</v>
      </c>
      <c r="D47" s="276">
        <f t="shared" si="0"/>
        <v>0</v>
      </c>
      <c r="E47" s="276">
        <f t="shared" si="1"/>
        <v>0</v>
      </c>
      <c r="F47" s="276">
        <f t="shared" si="2"/>
        <v>0</v>
      </c>
      <c r="G47" s="276">
        <f t="shared" si="3"/>
        <v>0</v>
      </c>
      <c r="H47" s="270"/>
      <c r="J47" s="277"/>
    </row>
    <row r="48" spans="1:10" ht="48" customHeight="1" x14ac:dyDescent="0.25">
      <c r="A48" s="269"/>
      <c r="B48" s="275" t="s">
        <v>847</v>
      </c>
      <c r="C48" s="279">
        <f>0.1*C10+0.7*C24+0.2*C33</f>
        <v>0.89749999999999996</v>
      </c>
      <c r="D48" s="280">
        <f>0.1*D10+0.7*D24+0.2*D33</f>
        <v>0.89749999999999996</v>
      </c>
      <c r="E48" s="279">
        <f>0.1*E10+0.7*E24+0.2*E33</f>
        <v>0.89749999999999996</v>
      </c>
      <c r="F48" s="279">
        <f>0.1*F10+0.7*F24+0.2*F33</f>
        <v>0.89749999999999996</v>
      </c>
      <c r="G48" s="279">
        <f>0.1*G10+0.7*G24+0.2*G33</f>
        <v>0.89749999999999996</v>
      </c>
      <c r="H48" s="270"/>
    </row>
    <row r="49" spans="1:8" ht="26.25" customHeight="1" x14ac:dyDescent="0.25">
      <c r="A49" s="269"/>
      <c r="B49" s="281"/>
      <c r="C49" s="282"/>
      <c r="D49" s="283"/>
      <c r="E49" s="282"/>
      <c r="F49" s="282"/>
      <c r="G49" s="282"/>
      <c r="H49" s="270"/>
    </row>
    <row r="50" spans="1:8" ht="15.75" x14ac:dyDescent="0.25">
      <c r="A50" s="269"/>
      <c r="B50" s="284" t="str">
        <f>Содержание!C27</f>
        <v>Генеральный директор</v>
      </c>
      <c r="C50" s="285"/>
      <c r="D50" s="286"/>
      <c r="E50" s="287"/>
      <c r="F50" s="284" t="str">
        <f>Содержание!E27</f>
        <v>Мажурин В.А.</v>
      </c>
      <c r="G50" s="288"/>
      <c r="H50" s="289"/>
    </row>
    <row r="51" spans="1:8" s="291" customFormat="1" ht="12" x14ac:dyDescent="0.2">
      <c r="A51" s="269"/>
      <c r="B51" s="290" t="s">
        <v>848</v>
      </c>
      <c r="D51" s="290" t="s">
        <v>47</v>
      </c>
      <c r="F51" s="292" t="s">
        <v>849</v>
      </c>
      <c r="G51" s="293"/>
      <c r="H51" s="269"/>
    </row>
    <row r="52" spans="1:8" s="291" customFormat="1" ht="17.25" customHeight="1" x14ac:dyDescent="0.2">
      <c r="A52" s="269"/>
      <c r="B52" s="293"/>
      <c r="C52" s="293"/>
      <c r="D52" s="293"/>
      <c r="E52" s="294"/>
      <c r="F52" s="294"/>
      <c r="G52" s="294"/>
      <c r="H52" s="269"/>
    </row>
    <row r="53" spans="1:8" s="291" customFormat="1" ht="12" x14ac:dyDescent="0.2">
      <c r="A53" s="269"/>
      <c r="B53" s="295"/>
      <c r="C53" s="295"/>
      <c r="D53" s="295"/>
      <c r="E53" s="296"/>
      <c r="F53" s="296"/>
      <c r="G53" s="296"/>
      <c r="H53" s="269"/>
    </row>
    <row r="54" spans="1:8" ht="40.5" customHeight="1" x14ac:dyDescent="0.25">
      <c r="A54" s="269"/>
      <c r="B54" s="429" t="s">
        <v>850</v>
      </c>
      <c r="C54" s="429"/>
      <c r="D54" s="429"/>
      <c r="E54" s="429"/>
      <c r="F54" s="429"/>
      <c r="G54" s="429"/>
      <c r="H54" s="270"/>
    </row>
    <row r="55" spans="1:8" ht="28.5" customHeight="1" x14ac:dyDescent="0.25">
      <c r="A55" s="269"/>
      <c r="B55" s="429" t="s">
        <v>851</v>
      </c>
      <c r="C55" s="429"/>
      <c r="D55" s="429"/>
      <c r="E55" s="429"/>
      <c r="F55" s="429"/>
      <c r="G55" s="429"/>
      <c r="H55" s="269"/>
    </row>
    <row r="56" spans="1:8" s="298" customFormat="1" ht="5.25" x14ac:dyDescent="0.15">
      <c r="A56" s="297"/>
    </row>
  </sheetData>
  <mergeCells count="8">
    <mergeCell ref="B54:G54"/>
    <mergeCell ref="B55:G55"/>
    <mergeCell ref="B2:G2"/>
    <mergeCell ref="B3:G3"/>
    <mergeCell ref="B4:G4"/>
    <mergeCell ref="B6:G6"/>
    <mergeCell ref="C7:G7"/>
    <mergeCell ref="B8:B9"/>
  </mergeCells>
  <pageMargins left="0.39370078740157483" right="0.39370078740157483" top="0.39370078740157483" bottom="0.39370078740157483" header="0.31496062992125984" footer="0.31496062992125984"/>
  <pageSetup paperSize="9" scale="79" orientation="portrait" horizontalDpi="4294967295" verticalDpi="4294967295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Z17"/>
  <sheetViews>
    <sheetView view="pageBreakPreview" zoomScaleNormal="100" zoomScaleSheetLayoutView="100" workbookViewId="0">
      <selection activeCell="CZ1" sqref="CL1:CZ1"/>
    </sheetView>
  </sheetViews>
  <sheetFormatPr defaultColWidth="0.85546875" defaultRowHeight="15" x14ac:dyDescent="0.25"/>
  <cols>
    <col min="1" max="16384" width="0.85546875" style="5"/>
  </cols>
  <sheetData>
    <row r="1" spans="1:104" s="1" customFormat="1" ht="15.75" x14ac:dyDescent="0.25">
      <c r="CZ1" s="2"/>
    </row>
    <row r="2" spans="1:104" s="1" customFormat="1" ht="15.75" x14ac:dyDescent="0.25"/>
    <row r="3" spans="1:104" s="1" customFormat="1" ht="15.75" x14ac:dyDescent="0.25">
      <c r="A3" s="370" t="s">
        <v>49</v>
      </c>
      <c r="B3" s="370"/>
      <c r="C3" s="370"/>
      <c r="D3" s="370"/>
      <c r="E3" s="370"/>
      <c r="F3" s="370"/>
      <c r="G3" s="370"/>
      <c r="H3" s="370"/>
      <c r="I3" s="370"/>
      <c r="J3" s="370"/>
      <c r="K3" s="370"/>
      <c r="L3" s="370"/>
      <c r="M3" s="370"/>
      <c r="N3" s="370"/>
      <c r="O3" s="370"/>
      <c r="P3" s="370"/>
      <c r="Q3" s="370"/>
      <c r="R3" s="370"/>
      <c r="S3" s="370"/>
      <c r="T3" s="370"/>
      <c r="U3" s="370"/>
      <c r="V3" s="370"/>
      <c r="W3" s="370"/>
      <c r="X3" s="370"/>
      <c r="Y3" s="370"/>
      <c r="Z3" s="370"/>
      <c r="AA3" s="370"/>
      <c r="AB3" s="370"/>
      <c r="AC3" s="370"/>
      <c r="AD3" s="370"/>
      <c r="AE3" s="370"/>
      <c r="AF3" s="370"/>
      <c r="AG3" s="370"/>
      <c r="AH3" s="370"/>
      <c r="AI3" s="370"/>
      <c r="AJ3" s="370"/>
      <c r="AK3" s="370"/>
      <c r="AL3" s="370"/>
      <c r="AM3" s="370"/>
      <c r="AN3" s="370"/>
      <c r="AO3" s="370"/>
      <c r="AP3" s="370"/>
      <c r="AQ3" s="370"/>
      <c r="AR3" s="370"/>
      <c r="AS3" s="370"/>
      <c r="AT3" s="370"/>
      <c r="AU3" s="370"/>
      <c r="AV3" s="370"/>
      <c r="AW3" s="370"/>
      <c r="AX3" s="370"/>
      <c r="AY3" s="370"/>
      <c r="AZ3" s="370"/>
      <c r="BA3" s="370"/>
      <c r="BB3" s="370"/>
      <c r="BC3" s="370"/>
      <c r="BD3" s="370"/>
      <c r="BE3" s="370"/>
      <c r="BF3" s="370"/>
      <c r="BG3" s="370"/>
      <c r="BH3" s="370"/>
      <c r="BI3" s="370"/>
      <c r="BJ3" s="370"/>
      <c r="BK3" s="370"/>
      <c r="BL3" s="370"/>
      <c r="BM3" s="370"/>
      <c r="BN3" s="370"/>
      <c r="BO3" s="370"/>
      <c r="BP3" s="370"/>
      <c r="BQ3" s="370"/>
      <c r="BR3" s="370"/>
      <c r="BS3" s="370"/>
      <c r="BT3" s="370"/>
      <c r="BU3" s="370"/>
      <c r="BV3" s="370"/>
      <c r="BW3" s="370"/>
      <c r="BX3" s="370"/>
      <c r="BY3" s="370"/>
      <c r="BZ3" s="370"/>
      <c r="CA3" s="370"/>
      <c r="CB3" s="370"/>
      <c r="CC3" s="370"/>
      <c r="CD3" s="370"/>
      <c r="CE3" s="370"/>
      <c r="CF3" s="370"/>
      <c r="CG3" s="370"/>
      <c r="CH3" s="370"/>
      <c r="CI3" s="370"/>
      <c r="CJ3" s="370"/>
      <c r="CK3" s="370"/>
      <c r="CL3" s="370"/>
      <c r="CM3" s="370"/>
      <c r="CN3" s="370"/>
      <c r="CO3" s="370"/>
      <c r="CP3" s="370"/>
      <c r="CQ3" s="370"/>
      <c r="CR3" s="370"/>
      <c r="CS3" s="370"/>
      <c r="CT3" s="370"/>
      <c r="CU3" s="370"/>
      <c r="CV3" s="370"/>
      <c r="CW3" s="370"/>
      <c r="CX3" s="370"/>
      <c r="CY3" s="370"/>
      <c r="CZ3" s="370"/>
    </row>
    <row r="4" spans="1:104" s="1" customFormat="1" ht="15.75" customHeight="1" x14ac:dyDescent="0.25">
      <c r="A4" s="370" t="s">
        <v>865</v>
      </c>
      <c r="B4" s="370"/>
      <c r="C4" s="370"/>
      <c r="D4" s="370"/>
      <c r="E4" s="370"/>
      <c r="F4" s="370"/>
      <c r="G4" s="370"/>
      <c r="H4" s="370"/>
      <c r="I4" s="370"/>
      <c r="J4" s="370"/>
      <c r="K4" s="370"/>
      <c r="L4" s="370"/>
      <c r="M4" s="370"/>
      <c r="N4" s="370"/>
      <c r="O4" s="370"/>
      <c r="P4" s="370"/>
      <c r="Q4" s="370"/>
      <c r="R4" s="370"/>
      <c r="S4" s="370"/>
      <c r="T4" s="370"/>
      <c r="U4" s="370"/>
      <c r="V4" s="370"/>
      <c r="W4" s="370"/>
      <c r="X4" s="370"/>
      <c r="Y4" s="370"/>
      <c r="Z4" s="370"/>
      <c r="AA4" s="370"/>
      <c r="AB4" s="370"/>
      <c r="AC4" s="370"/>
      <c r="AD4" s="370"/>
      <c r="AE4" s="370"/>
      <c r="AF4" s="370"/>
      <c r="AG4" s="370"/>
      <c r="AH4" s="370"/>
      <c r="AI4" s="370"/>
      <c r="AJ4" s="370"/>
      <c r="AK4" s="370"/>
      <c r="AL4" s="370"/>
      <c r="AM4" s="370"/>
      <c r="AN4" s="370"/>
      <c r="AO4" s="370"/>
      <c r="AP4" s="370"/>
      <c r="AQ4" s="370"/>
      <c r="AR4" s="370"/>
      <c r="AS4" s="370"/>
      <c r="AT4" s="370"/>
      <c r="AU4" s="370"/>
      <c r="AV4" s="370"/>
      <c r="AW4" s="370"/>
      <c r="AX4" s="370"/>
      <c r="AY4" s="370"/>
      <c r="AZ4" s="370"/>
      <c r="BA4" s="370"/>
      <c r="BB4" s="370"/>
      <c r="BC4" s="370"/>
      <c r="BD4" s="370"/>
      <c r="BE4" s="370"/>
      <c r="BF4" s="370"/>
      <c r="BG4" s="370"/>
      <c r="BH4" s="370"/>
      <c r="BI4" s="370"/>
      <c r="BJ4" s="370"/>
      <c r="BK4" s="370"/>
      <c r="BL4" s="370"/>
      <c r="BM4" s="370"/>
      <c r="BN4" s="370"/>
      <c r="BO4" s="370"/>
      <c r="BP4" s="370"/>
      <c r="BQ4" s="370"/>
      <c r="BR4" s="370"/>
      <c r="BS4" s="370"/>
      <c r="BT4" s="370"/>
      <c r="BU4" s="370"/>
      <c r="BV4" s="370"/>
      <c r="BW4" s="370"/>
      <c r="BX4" s="370"/>
      <c r="BY4" s="370"/>
      <c r="BZ4" s="370"/>
      <c r="CA4" s="370"/>
      <c r="CB4" s="370"/>
      <c r="CC4" s="370"/>
      <c r="CD4" s="370"/>
      <c r="CE4" s="370"/>
      <c r="CF4" s="370"/>
      <c r="CG4" s="370"/>
      <c r="CH4" s="370"/>
      <c r="CI4" s="370"/>
      <c r="CJ4" s="370"/>
      <c r="CK4" s="370"/>
      <c r="CL4" s="370"/>
      <c r="CM4" s="370"/>
      <c r="CN4" s="370"/>
      <c r="CO4" s="370"/>
      <c r="CP4" s="370"/>
      <c r="CQ4" s="370"/>
      <c r="CR4" s="370"/>
      <c r="CS4" s="370"/>
      <c r="CT4" s="370"/>
      <c r="CU4" s="370"/>
    </row>
    <row r="5" spans="1:104" s="34" customFormat="1" ht="15.75" x14ac:dyDescent="0.25"/>
    <row r="6" spans="1:104" s="1" customFormat="1" ht="15.75" x14ac:dyDescent="0.25">
      <c r="F6" s="352" t="str">
        <f>Содержание!D6</f>
        <v>ООО "Энергонефть Томск"</v>
      </c>
      <c r="G6" s="352"/>
      <c r="H6" s="352"/>
      <c r="I6" s="352"/>
      <c r="J6" s="352"/>
      <c r="K6" s="352"/>
      <c r="L6" s="352"/>
      <c r="M6" s="352"/>
      <c r="N6" s="352"/>
      <c r="O6" s="352"/>
      <c r="P6" s="352"/>
      <c r="Q6" s="352"/>
      <c r="R6" s="352"/>
      <c r="S6" s="352"/>
      <c r="T6" s="352"/>
      <c r="U6" s="352"/>
      <c r="V6" s="352"/>
      <c r="W6" s="352"/>
      <c r="X6" s="352"/>
      <c r="Y6" s="352"/>
      <c r="Z6" s="352"/>
      <c r="AA6" s="352"/>
      <c r="AB6" s="352"/>
      <c r="AC6" s="352"/>
      <c r="AD6" s="352"/>
      <c r="AE6" s="352"/>
      <c r="AF6" s="352"/>
      <c r="AG6" s="352"/>
      <c r="AH6" s="352"/>
      <c r="AI6" s="352"/>
      <c r="AJ6" s="352"/>
      <c r="AK6" s="352"/>
      <c r="AL6" s="352"/>
      <c r="AM6" s="352"/>
      <c r="AN6" s="352"/>
      <c r="AO6" s="352"/>
      <c r="AP6" s="352"/>
      <c r="AQ6" s="352"/>
      <c r="AR6" s="352"/>
      <c r="AS6" s="352"/>
      <c r="AT6" s="352"/>
      <c r="AU6" s="352"/>
      <c r="AV6" s="352"/>
      <c r="AW6" s="352"/>
      <c r="AX6" s="352"/>
      <c r="AY6" s="352"/>
      <c r="AZ6" s="352"/>
      <c r="BA6" s="352"/>
      <c r="BB6" s="352"/>
      <c r="BC6" s="352"/>
      <c r="BD6" s="352"/>
      <c r="BE6" s="352"/>
      <c r="BF6" s="352"/>
      <c r="BG6" s="352"/>
      <c r="BH6" s="352"/>
      <c r="BI6" s="352"/>
      <c r="BJ6" s="352"/>
      <c r="BK6" s="352"/>
      <c r="BL6" s="352"/>
      <c r="BM6" s="352"/>
      <c r="BN6" s="352"/>
      <c r="BO6" s="352"/>
      <c r="BP6" s="352"/>
      <c r="BQ6" s="352"/>
      <c r="BR6" s="352"/>
      <c r="BS6" s="352"/>
      <c r="BT6" s="352"/>
      <c r="BU6" s="352"/>
      <c r="BV6" s="352"/>
      <c r="BW6" s="352"/>
      <c r="BX6" s="352"/>
      <c r="BY6" s="352"/>
      <c r="BZ6" s="352"/>
      <c r="CA6" s="352"/>
      <c r="CB6" s="352"/>
      <c r="CC6" s="352"/>
      <c r="CD6" s="352"/>
      <c r="CE6" s="352"/>
      <c r="CF6" s="352"/>
      <c r="CG6" s="352"/>
      <c r="CH6" s="352"/>
      <c r="CI6" s="352"/>
      <c r="CJ6" s="352"/>
      <c r="CK6" s="352"/>
      <c r="CL6" s="352"/>
      <c r="CM6" s="352"/>
      <c r="CN6" s="352"/>
      <c r="CO6" s="352"/>
      <c r="CP6" s="352"/>
      <c r="CQ6" s="352"/>
      <c r="CR6" s="352"/>
      <c r="CS6" s="352"/>
      <c r="CT6" s="352"/>
      <c r="CU6" s="352"/>
    </row>
    <row r="7" spans="1:104" s="1" customFormat="1" ht="15.75" x14ac:dyDescent="0.25">
      <c r="F7" s="336" t="s">
        <v>50</v>
      </c>
      <c r="G7" s="336"/>
      <c r="H7" s="336"/>
      <c r="I7" s="336"/>
      <c r="J7" s="336"/>
      <c r="K7" s="336"/>
      <c r="L7" s="336"/>
      <c r="M7" s="336"/>
      <c r="N7" s="336"/>
      <c r="O7" s="336"/>
      <c r="P7" s="336"/>
      <c r="Q7" s="336"/>
      <c r="R7" s="336"/>
      <c r="S7" s="336"/>
      <c r="T7" s="336"/>
      <c r="U7" s="336"/>
      <c r="V7" s="336"/>
      <c r="W7" s="336"/>
      <c r="X7" s="336"/>
      <c r="Y7" s="336"/>
      <c r="Z7" s="336"/>
      <c r="AA7" s="336"/>
      <c r="AB7" s="336"/>
      <c r="AC7" s="336"/>
      <c r="AD7" s="336"/>
      <c r="AE7" s="336"/>
      <c r="AF7" s="336"/>
      <c r="AG7" s="336"/>
      <c r="AH7" s="336"/>
      <c r="AI7" s="336"/>
      <c r="AJ7" s="336"/>
      <c r="AK7" s="336"/>
      <c r="AL7" s="336"/>
      <c r="AM7" s="336"/>
      <c r="AN7" s="336"/>
      <c r="AO7" s="336"/>
      <c r="AP7" s="336"/>
      <c r="AQ7" s="336"/>
      <c r="AR7" s="336"/>
      <c r="AS7" s="336"/>
      <c r="AT7" s="336"/>
      <c r="AU7" s="336"/>
      <c r="AV7" s="336"/>
      <c r="AW7" s="336"/>
      <c r="AX7" s="336"/>
      <c r="AY7" s="336"/>
      <c r="AZ7" s="336"/>
      <c r="BA7" s="336"/>
      <c r="BB7" s="336"/>
      <c r="BC7" s="336"/>
      <c r="BD7" s="336"/>
      <c r="BE7" s="336"/>
      <c r="BF7" s="336"/>
      <c r="BG7" s="336"/>
      <c r="BH7" s="336"/>
      <c r="BI7" s="336"/>
      <c r="BJ7" s="336"/>
      <c r="BK7" s="336"/>
      <c r="BL7" s="336"/>
      <c r="BM7" s="336"/>
      <c r="BN7" s="336"/>
      <c r="BO7" s="336"/>
      <c r="BP7" s="336"/>
      <c r="BQ7" s="336"/>
      <c r="BR7" s="336"/>
      <c r="BS7" s="336"/>
      <c r="BT7" s="336"/>
      <c r="BU7" s="336"/>
      <c r="BV7" s="336"/>
      <c r="BW7" s="336"/>
      <c r="BX7" s="336"/>
      <c r="BY7" s="336"/>
      <c r="BZ7" s="336"/>
      <c r="CA7" s="336"/>
      <c r="CB7" s="336"/>
      <c r="CC7" s="336"/>
      <c r="CD7" s="336"/>
      <c r="CE7" s="336"/>
      <c r="CF7" s="336"/>
      <c r="CG7" s="336"/>
      <c r="CH7" s="336"/>
      <c r="CI7" s="336"/>
      <c r="CJ7" s="336"/>
      <c r="CK7" s="336"/>
      <c r="CL7" s="336"/>
      <c r="CM7" s="336"/>
      <c r="CN7" s="336"/>
      <c r="CO7" s="336"/>
      <c r="CP7" s="336"/>
      <c r="CQ7" s="336"/>
      <c r="CR7" s="336"/>
      <c r="CS7" s="336"/>
      <c r="CT7" s="336"/>
      <c r="CU7" s="336"/>
    </row>
    <row r="9" spans="1:104" s="8" customFormat="1" ht="16.5" customHeight="1" x14ac:dyDescent="0.25">
      <c r="A9" s="439" t="s">
        <v>51</v>
      </c>
      <c r="B9" s="439"/>
      <c r="C9" s="439"/>
      <c r="D9" s="439"/>
      <c r="E9" s="439"/>
      <c r="F9" s="439"/>
      <c r="G9" s="439"/>
      <c r="H9" s="439"/>
      <c r="I9" s="439"/>
      <c r="J9" s="439"/>
      <c r="K9" s="439"/>
      <c r="L9" s="439"/>
      <c r="M9" s="439"/>
      <c r="N9" s="439"/>
      <c r="O9" s="439"/>
      <c r="P9" s="439"/>
      <c r="Q9" s="439"/>
      <c r="R9" s="439"/>
      <c r="S9" s="439"/>
      <c r="T9" s="439"/>
      <c r="U9" s="439"/>
      <c r="V9" s="439"/>
      <c r="W9" s="439"/>
      <c r="X9" s="439"/>
      <c r="Y9" s="439"/>
      <c r="Z9" s="439"/>
      <c r="AA9" s="439"/>
      <c r="AB9" s="439"/>
      <c r="AC9" s="439"/>
      <c r="AD9" s="439"/>
      <c r="AE9" s="439"/>
      <c r="AF9" s="439"/>
      <c r="AG9" s="439"/>
      <c r="AH9" s="439"/>
      <c r="AI9" s="439"/>
      <c r="AJ9" s="439"/>
      <c r="AK9" s="439"/>
      <c r="AL9" s="439"/>
      <c r="AM9" s="439"/>
      <c r="AN9" s="439"/>
      <c r="AO9" s="439"/>
      <c r="AP9" s="439"/>
      <c r="AQ9" s="439"/>
      <c r="AR9" s="439"/>
      <c r="AS9" s="439"/>
      <c r="AT9" s="439"/>
      <c r="AU9" s="439"/>
      <c r="AV9" s="439"/>
      <c r="AW9" s="439"/>
      <c r="AX9" s="439"/>
      <c r="AY9" s="439"/>
      <c r="AZ9" s="439"/>
      <c r="BA9" s="439"/>
      <c r="BB9" s="439"/>
      <c r="BC9" s="439"/>
      <c r="BD9" s="439"/>
      <c r="BE9" s="439"/>
      <c r="BF9" s="439"/>
      <c r="BG9" s="439"/>
      <c r="BH9" s="439"/>
      <c r="BI9" s="439"/>
      <c r="BJ9" s="439"/>
      <c r="BK9" s="439"/>
      <c r="BL9" s="439"/>
      <c r="BM9" s="439"/>
      <c r="BN9" s="439"/>
      <c r="BO9" s="439"/>
      <c r="BP9" s="439"/>
      <c r="BQ9" s="439"/>
      <c r="BR9" s="439"/>
      <c r="BS9" s="439"/>
      <c r="BT9" s="439"/>
      <c r="BU9" s="439"/>
      <c r="BV9" s="439"/>
      <c r="BW9" s="439"/>
      <c r="BX9" s="439"/>
      <c r="BY9" s="439"/>
      <c r="BZ9" s="439"/>
      <c r="CA9" s="439" t="s">
        <v>52</v>
      </c>
      <c r="CB9" s="439"/>
      <c r="CC9" s="439"/>
      <c r="CD9" s="439"/>
      <c r="CE9" s="439"/>
      <c r="CF9" s="439"/>
      <c r="CG9" s="439"/>
      <c r="CH9" s="439"/>
      <c r="CI9" s="439"/>
      <c r="CJ9" s="439"/>
      <c r="CK9" s="439"/>
      <c r="CL9" s="439"/>
      <c r="CM9" s="439"/>
      <c r="CN9" s="439"/>
      <c r="CO9" s="439"/>
      <c r="CP9" s="439"/>
      <c r="CQ9" s="439"/>
      <c r="CR9" s="439"/>
      <c r="CS9" s="439"/>
      <c r="CT9" s="439"/>
      <c r="CU9" s="439"/>
      <c r="CV9" s="439"/>
      <c r="CW9" s="439"/>
      <c r="CX9" s="439"/>
      <c r="CY9" s="439"/>
      <c r="CZ9" s="439"/>
    </row>
    <row r="10" spans="1:104" s="8" customFormat="1" x14ac:dyDescent="0.25">
      <c r="A10" s="439">
        <v>1</v>
      </c>
      <c r="B10" s="439"/>
      <c r="C10" s="439"/>
      <c r="D10" s="439"/>
      <c r="E10" s="439"/>
      <c r="F10" s="439"/>
      <c r="G10" s="439"/>
      <c r="H10" s="439"/>
      <c r="I10" s="439"/>
      <c r="J10" s="439"/>
      <c r="K10" s="439"/>
      <c r="L10" s="439"/>
      <c r="M10" s="439"/>
      <c r="N10" s="439"/>
      <c r="O10" s="439"/>
      <c r="P10" s="439"/>
      <c r="Q10" s="439"/>
      <c r="R10" s="439"/>
      <c r="S10" s="439"/>
      <c r="T10" s="439"/>
      <c r="U10" s="439"/>
      <c r="V10" s="439"/>
      <c r="W10" s="439"/>
      <c r="X10" s="439"/>
      <c r="Y10" s="439"/>
      <c r="Z10" s="439"/>
      <c r="AA10" s="439"/>
      <c r="AB10" s="439"/>
      <c r="AC10" s="439"/>
      <c r="AD10" s="439"/>
      <c r="AE10" s="439"/>
      <c r="AF10" s="439"/>
      <c r="AG10" s="439"/>
      <c r="AH10" s="439"/>
      <c r="AI10" s="439"/>
      <c r="AJ10" s="439"/>
      <c r="AK10" s="439"/>
      <c r="AL10" s="439"/>
      <c r="AM10" s="439"/>
      <c r="AN10" s="439"/>
      <c r="AO10" s="439"/>
      <c r="AP10" s="439"/>
      <c r="AQ10" s="439"/>
      <c r="AR10" s="439"/>
      <c r="AS10" s="439"/>
      <c r="AT10" s="439"/>
      <c r="AU10" s="439"/>
      <c r="AV10" s="439"/>
      <c r="AW10" s="439"/>
      <c r="AX10" s="439"/>
      <c r="AY10" s="439"/>
      <c r="AZ10" s="439"/>
      <c r="BA10" s="439"/>
      <c r="BB10" s="439"/>
      <c r="BC10" s="439"/>
      <c r="BD10" s="439"/>
      <c r="BE10" s="439"/>
      <c r="BF10" s="439"/>
      <c r="BG10" s="439"/>
      <c r="BH10" s="439"/>
      <c r="BI10" s="439"/>
      <c r="BJ10" s="439"/>
      <c r="BK10" s="439"/>
      <c r="BL10" s="439"/>
      <c r="BM10" s="439"/>
      <c r="BN10" s="439"/>
      <c r="BO10" s="439"/>
      <c r="BP10" s="439"/>
      <c r="BQ10" s="439"/>
      <c r="BR10" s="439"/>
      <c r="BS10" s="439"/>
      <c r="BT10" s="439"/>
      <c r="BU10" s="439"/>
      <c r="BV10" s="439"/>
      <c r="BW10" s="439"/>
      <c r="BX10" s="439"/>
      <c r="BY10" s="439"/>
      <c r="BZ10" s="439"/>
      <c r="CA10" s="439">
        <v>2</v>
      </c>
      <c r="CB10" s="439"/>
      <c r="CC10" s="439"/>
      <c r="CD10" s="439"/>
      <c r="CE10" s="439"/>
      <c r="CF10" s="439"/>
      <c r="CG10" s="439"/>
      <c r="CH10" s="439"/>
      <c r="CI10" s="439"/>
      <c r="CJ10" s="439"/>
      <c r="CK10" s="439"/>
      <c r="CL10" s="439"/>
      <c r="CM10" s="439"/>
      <c r="CN10" s="439"/>
      <c r="CO10" s="439"/>
      <c r="CP10" s="439"/>
      <c r="CQ10" s="439"/>
      <c r="CR10" s="439"/>
      <c r="CS10" s="439"/>
      <c r="CT10" s="439"/>
      <c r="CU10" s="439"/>
      <c r="CV10" s="439"/>
      <c r="CW10" s="439"/>
      <c r="CX10" s="439"/>
      <c r="CY10" s="439"/>
      <c r="CZ10" s="439"/>
    </row>
    <row r="11" spans="1:104" ht="77.25" customHeight="1" x14ac:dyDescent="0.25">
      <c r="A11" s="35"/>
      <c r="B11" s="440" t="s">
        <v>53</v>
      </c>
      <c r="C11" s="440"/>
      <c r="D11" s="440"/>
      <c r="E11" s="440"/>
      <c r="F11" s="440"/>
      <c r="G11" s="440"/>
      <c r="H11" s="440"/>
      <c r="I11" s="440"/>
      <c r="J11" s="440"/>
      <c r="K11" s="440"/>
      <c r="L11" s="440"/>
      <c r="M11" s="440"/>
      <c r="N11" s="440"/>
      <c r="O11" s="440"/>
      <c r="P11" s="440"/>
      <c r="Q11" s="440"/>
      <c r="R11" s="440"/>
      <c r="S11" s="440"/>
      <c r="T11" s="440"/>
      <c r="U11" s="440"/>
      <c r="V11" s="440"/>
      <c r="W11" s="440"/>
      <c r="X11" s="440"/>
      <c r="Y11" s="440"/>
      <c r="Z11" s="440"/>
      <c r="AA11" s="440"/>
      <c r="AB11" s="440"/>
      <c r="AC11" s="440"/>
      <c r="AD11" s="440"/>
      <c r="AE11" s="440"/>
      <c r="AF11" s="440"/>
      <c r="AG11" s="440"/>
      <c r="AH11" s="440"/>
      <c r="AI11" s="440"/>
      <c r="AJ11" s="440"/>
      <c r="AK11" s="440"/>
      <c r="AL11" s="440"/>
      <c r="AM11" s="440"/>
      <c r="AN11" s="440"/>
      <c r="AO11" s="440"/>
      <c r="AP11" s="440"/>
      <c r="AQ11" s="440"/>
      <c r="AR11" s="440"/>
      <c r="AS11" s="440"/>
      <c r="AT11" s="440"/>
      <c r="AU11" s="440"/>
      <c r="AV11" s="440"/>
      <c r="AW11" s="440"/>
      <c r="AX11" s="440"/>
      <c r="AY11" s="440"/>
      <c r="AZ11" s="440"/>
      <c r="BA11" s="440"/>
      <c r="BB11" s="440"/>
      <c r="BC11" s="440"/>
      <c r="BD11" s="440"/>
      <c r="BE11" s="440"/>
      <c r="BF11" s="440"/>
      <c r="BG11" s="440"/>
      <c r="BH11" s="440"/>
      <c r="BI11" s="440"/>
      <c r="BJ11" s="440"/>
      <c r="BK11" s="440"/>
      <c r="BL11" s="440"/>
      <c r="BM11" s="440"/>
      <c r="BN11" s="440"/>
      <c r="BO11" s="440"/>
      <c r="BP11" s="440"/>
      <c r="BQ11" s="440"/>
      <c r="BR11" s="440"/>
      <c r="BS11" s="440"/>
      <c r="BT11" s="440"/>
      <c r="BU11" s="440"/>
      <c r="BV11" s="440"/>
      <c r="BW11" s="440"/>
      <c r="BX11" s="440"/>
      <c r="BY11" s="440"/>
      <c r="BZ11" s="36"/>
      <c r="CA11" s="439">
        <v>3976</v>
      </c>
      <c r="CB11" s="439"/>
      <c r="CC11" s="439"/>
      <c r="CD11" s="439"/>
      <c r="CE11" s="439"/>
      <c r="CF11" s="439"/>
      <c r="CG11" s="439"/>
      <c r="CH11" s="439"/>
      <c r="CI11" s="439"/>
      <c r="CJ11" s="439"/>
      <c r="CK11" s="439"/>
      <c r="CL11" s="439"/>
      <c r="CM11" s="439"/>
      <c r="CN11" s="439"/>
      <c r="CO11" s="439"/>
      <c r="CP11" s="439"/>
      <c r="CQ11" s="439"/>
      <c r="CR11" s="439"/>
      <c r="CS11" s="439"/>
      <c r="CT11" s="439"/>
      <c r="CU11" s="439"/>
      <c r="CV11" s="439"/>
      <c r="CW11" s="439"/>
      <c r="CX11" s="439"/>
      <c r="CY11" s="439"/>
      <c r="CZ11" s="439"/>
    </row>
    <row r="12" spans="1:104" ht="93" customHeight="1" x14ac:dyDescent="0.25">
      <c r="A12" s="35"/>
      <c r="B12" s="440" t="s">
        <v>54</v>
      </c>
      <c r="C12" s="440"/>
      <c r="D12" s="440"/>
      <c r="E12" s="440"/>
      <c r="F12" s="440"/>
      <c r="G12" s="440"/>
      <c r="H12" s="440"/>
      <c r="I12" s="440"/>
      <c r="J12" s="440"/>
      <c r="K12" s="440"/>
      <c r="L12" s="440"/>
      <c r="M12" s="440"/>
      <c r="N12" s="440"/>
      <c r="O12" s="440"/>
      <c r="P12" s="440"/>
      <c r="Q12" s="440"/>
      <c r="R12" s="440"/>
      <c r="S12" s="440"/>
      <c r="T12" s="440"/>
      <c r="U12" s="440"/>
      <c r="V12" s="440"/>
      <c r="W12" s="440"/>
      <c r="X12" s="440"/>
      <c r="Y12" s="440"/>
      <c r="Z12" s="440"/>
      <c r="AA12" s="440"/>
      <c r="AB12" s="440"/>
      <c r="AC12" s="440"/>
      <c r="AD12" s="440"/>
      <c r="AE12" s="440"/>
      <c r="AF12" s="440"/>
      <c r="AG12" s="440"/>
      <c r="AH12" s="440"/>
      <c r="AI12" s="440"/>
      <c r="AJ12" s="440"/>
      <c r="AK12" s="440"/>
      <c r="AL12" s="440"/>
      <c r="AM12" s="440"/>
      <c r="AN12" s="440"/>
      <c r="AO12" s="440"/>
      <c r="AP12" s="440"/>
      <c r="AQ12" s="440"/>
      <c r="AR12" s="440"/>
      <c r="AS12" s="440"/>
      <c r="AT12" s="440"/>
      <c r="AU12" s="440"/>
      <c r="AV12" s="440"/>
      <c r="AW12" s="440"/>
      <c r="AX12" s="440"/>
      <c r="AY12" s="440"/>
      <c r="AZ12" s="440"/>
      <c r="BA12" s="440"/>
      <c r="BB12" s="440"/>
      <c r="BC12" s="440"/>
      <c r="BD12" s="440"/>
      <c r="BE12" s="440"/>
      <c r="BF12" s="440"/>
      <c r="BG12" s="440"/>
      <c r="BH12" s="440"/>
      <c r="BI12" s="440"/>
      <c r="BJ12" s="440"/>
      <c r="BK12" s="440"/>
      <c r="BL12" s="440"/>
      <c r="BM12" s="440"/>
      <c r="BN12" s="440"/>
      <c r="BO12" s="440"/>
      <c r="BP12" s="440"/>
      <c r="BQ12" s="440"/>
      <c r="BR12" s="440"/>
      <c r="BS12" s="440"/>
      <c r="BT12" s="440"/>
      <c r="BU12" s="440"/>
      <c r="BV12" s="440"/>
      <c r="BW12" s="440"/>
      <c r="BX12" s="440"/>
      <c r="BY12" s="440"/>
      <c r="BZ12" s="36"/>
      <c r="CA12" s="439">
        <v>0</v>
      </c>
      <c r="CB12" s="439"/>
      <c r="CC12" s="439"/>
      <c r="CD12" s="439"/>
      <c r="CE12" s="439"/>
      <c r="CF12" s="439"/>
      <c r="CG12" s="439"/>
      <c r="CH12" s="439"/>
      <c r="CI12" s="439"/>
      <c r="CJ12" s="439"/>
      <c r="CK12" s="439"/>
      <c r="CL12" s="439"/>
      <c r="CM12" s="439"/>
      <c r="CN12" s="439"/>
      <c r="CO12" s="439"/>
      <c r="CP12" s="439"/>
      <c r="CQ12" s="439"/>
      <c r="CR12" s="439"/>
      <c r="CS12" s="439"/>
      <c r="CT12" s="439"/>
      <c r="CU12" s="439"/>
      <c r="CV12" s="439"/>
      <c r="CW12" s="439"/>
      <c r="CX12" s="439"/>
      <c r="CY12" s="439"/>
      <c r="CZ12" s="439"/>
    </row>
    <row r="13" spans="1:104" ht="33" customHeight="1" x14ac:dyDescent="0.25">
      <c r="A13" s="35"/>
      <c r="B13" s="440" t="s">
        <v>55</v>
      </c>
      <c r="C13" s="440"/>
      <c r="D13" s="440"/>
      <c r="E13" s="440"/>
      <c r="F13" s="440"/>
      <c r="G13" s="440"/>
      <c r="H13" s="440"/>
      <c r="I13" s="440"/>
      <c r="J13" s="440"/>
      <c r="K13" s="440"/>
      <c r="L13" s="440"/>
      <c r="M13" s="440"/>
      <c r="N13" s="440"/>
      <c r="O13" s="440"/>
      <c r="P13" s="440"/>
      <c r="Q13" s="440"/>
      <c r="R13" s="440"/>
      <c r="S13" s="440"/>
      <c r="T13" s="440"/>
      <c r="U13" s="440"/>
      <c r="V13" s="440"/>
      <c r="W13" s="440"/>
      <c r="X13" s="440"/>
      <c r="Y13" s="440"/>
      <c r="Z13" s="440"/>
      <c r="AA13" s="440"/>
      <c r="AB13" s="440"/>
      <c r="AC13" s="440"/>
      <c r="AD13" s="440"/>
      <c r="AE13" s="440"/>
      <c r="AF13" s="440"/>
      <c r="AG13" s="440"/>
      <c r="AH13" s="440"/>
      <c r="AI13" s="440"/>
      <c r="AJ13" s="440"/>
      <c r="AK13" s="440"/>
      <c r="AL13" s="440"/>
      <c r="AM13" s="440"/>
      <c r="AN13" s="440"/>
      <c r="AO13" s="440"/>
      <c r="AP13" s="440"/>
      <c r="AQ13" s="440"/>
      <c r="AR13" s="440"/>
      <c r="AS13" s="440"/>
      <c r="AT13" s="440"/>
      <c r="AU13" s="440"/>
      <c r="AV13" s="440"/>
      <c r="AW13" s="440"/>
      <c r="AX13" s="440"/>
      <c r="AY13" s="440"/>
      <c r="AZ13" s="440"/>
      <c r="BA13" s="440"/>
      <c r="BB13" s="440"/>
      <c r="BC13" s="440"/>
      <c r="BD13" s="440"/>
      <c r="BE13" s="440"/>
      <c r="BF13" s="440"/>
      <c r="BG13" s="440"/>
      <c r="BH13" s="440"/>
      <c r="BI13" s="440"/>
      <c r="BJ13" s="440"/>
      <c r="BK13" s="440"/>
      <c r="BL13" s="440"/>
      <c r="BM13" s="440"/>
      <c r="BN13" s="440"/>
      <c r="BO13" s="440"/>
      <c r="BP13" s="440"/>
      <c r="BQ13" s="440"/>
      <c r="BR13" s="440"/>
      <c r="BS13" s="440"/>
      <c r="BT13" s="440"/>
      <c r="BU13" s="440"/>
      <c r="BV13" s="440"/>
      <c r="BW13" s="440"/>
      <c r="BX13" s="440"/>
      <c r="BY13" s="440"/>
      <c r="BZ13" s="36"/>
      <c r="CA13" s="439">
        <v>1</v>
      </c>
      <c r="CB13" s="439"/>
      <c r="CC13" s="439"/>
      <c r="CD13" s="439"/>
      <c r="CE13" s="439"/>
      <c r="CF13" s="439"/>
      <c r="CG13" s="439"/>
      <c r="CH13" s="439"/>
      <c r="CI13" s="439"/>
      <c r="CJ13" s="439"/>
      <c r="CK13" s="439"/>
      <c r="CL13" s="439"/>
      <c r="CM13" s="439"/>
      <c r="CN13" s="439"/>
      <c r="CO13" s="439"/>
      <c r="CP13" s="439"/>
      <c r="CQ13" s="439"/>
      <c r="CR13" s="439"/>
      <c r="CS13" s="439"/>
      <c r="CT13" s="439"/>
      <c r="CU13" s="439"/>
      <c r="CV13" s="439"/>
      <c r="CW13" s="439"/>
      <c r="CX13" s="439"/>
      <c r="CY13" s="439"/>
      <c r="CZ13" s="439"/>
    </row>
    <row r="15" spans="1:104" s="1" customFormat="1" ht="15.75" x14ac:dyDescent="0.25">
      <c r="A15" s="370" t="str">
        <f>Содержание!C27</f>
        <v>Генеральный директор</v>
      </c>
      <c r="B15" s="370"/>
      <c r="C15" s="370"/>
      <c r="D15" s="370"/>
      <c r="E15" s="370"/>
      <c r="F15" s="370"/>
      <c r="G15" s="370"/>
      <c r="H15" s="370"/>
      <c r="I15" s="370"/>
      <c r="J15" s="370"/>
      <c r="K15" s="370"/>
      <c r="L15" s="370"/>
      <c r="M15" s="370"/>
      <c r="N15" s="370"/>
      <c r="O15" s="370"/>
      <c r="P15" s="370"/>
      <c r="Q15" s="370"/>
      <c r="R15" s="370"/>
      <c r="S15" s="370"/>
      <c r="T15" s="370"/>
      <c r="U15" s="370"/>
      <c r="V15" s="370"/>
      <c r="W15" s="370"/>
      <c r="X15" s="370"/>
      <c r="Y15" s="370"/>
      <c r="Z15" s="370"/>
      <c r="AA15" s="370"/>
      <c r="AB15" s="370"/>
      <c r="AC15" s="370"/>
      <c r="AD15" s="370"/>
      <c r="AE15" s="370"/>
      <c r="AF15" s="370"/>
      <c r="AG15" s="370"/>
      <c r="AH15" s="370"/>
      <c r="AI15" s="370"/>
      <c r="AJ15" s="370"/>
      <c r="AK15" s="370"/>
      <c r="AL15" s="370" t="str">
        <f>Содержание!E27</f>
        <v>Мажурин В.А.</v>
      </c>
      <c r="AM15" s="370"/>
      <c r="AN15" s="370"/>
      <c r="AO15" s="370"/>
      <c r="AP15" s="370"/>
      <c r="AQ15" s="370"/>
      <c r="AR15" s="370"/>
      <c r="AS15" s="370"/>
      <c r="AT15" s="370"/>
      <c r="AU15" s="370"/>
      <c r="AV15" s="370"/>
      <c r="AW15" s="370"/>
      <c r="AX15" s="370"/>
      <c r="AY15" s="370"/>
      <c r="AZ15" s="370"/>
      <c r="BA15" s="370"/>
      <c r="BB15" s="370"/>
      <c r="BC15" s="370"/>
      <c r="BD15" s="370"/>
      <c r="BE15" s="370"/>
      <c r="BF15" s="370"/>
      <c r="BG15" s="370"/>
      <c r="BH15" s="370"/>
      <c r="BI15" s="370"/>
      <c r="BJ15" s="370"/>
      <c r="BK15" s="370"/>
      <c r="BL15" s="370"/>
      <c r="BM15" s="370"/>
      <c r="BN15" s="370"/>
      <c r="BO15" s="370"/>
      <c r="BP15" s="370"/>
      <c r="BQ15" s="370"/>
      <c r="BR15" s="370"/>
      <c r="BS15" s="370"/>
      <c r="BT15" s="370"/>
      <c r="BU15" s="370"/>
      <c r="BV15" s="370"/>
      <c r="BW15" s="352"/>
      <c r="BX15" s="352"/>
      <c r="BY15" s="352"/>
      <c r="BZ15" s="352"/>
      <c r="CA15" s="352"/>
      <c r="CB15" s="352"/>
      <c r="CC15" s="352"/>
      <c r="CD15" s="352"/>
      <c r="CE15" s="352"/>
      <c r="CF15" s="352"/>
      <c r="CG15" s="352"/>
      <c r="CH15" s="352"/>
      <c r="CI15" s="352"/>
      <c r="CJ15" s="352"/>
      <c r="CK15" s="352"/>
      <c r="CL15" s="352"/>
      <c r="CM15" s="352"/>
      <c r="CN15" s="352"/>
      <c r="CO15" s="352"/>
      <c r="CP15" s="352"/>
      <c r="CQ15" s="352"/>
      <c r="CR15" s="352"/>
      <c r="CS15" s="352"/>
      <c r="CT15" s="352"/>
      <c r="CU15" s="352"/>
      <c r="CV15" s="352"/>
      <c r="CW15" s="352"/>
      <c r="CX15" s="352"/>
      <c r="CY15" s="352"/>
      <c r="CZ15" s="352"/>
    </row>
    <row r="16" spans="1:104" s="9" customFormat="1" ht="13.5" customHeight="1" x14ac:dyDescent="0.25">
      <c r="A16" s="336" t="s">
        <v>16</v>
      </c>
      <c r="B16" s="336"/>
      <c r="C16" s="336"/>
      <c r="D16" s="336"/>
      <c r="E16" s="336"/>
      <c r="F16" s="336"/>
      <c r="G16" s="336"/>
      <c r="H16" s="336"/>
      <c r="I16" s="336"/>
      <c r="J16" s="336"/>
      <c r="K16" s="336"/>
      <c r="L16" s="336"/>
      <c r="M16" s="336"/>
      <c r="N16" s="336"/>
      <c r="O16" s="336"/>
      <c r="P16" s="336"/>
      <c r="Q16" s="336"/>
      <c r="R16" s="336"/>
      <c r="S16" s="336"/>
      <c r="T16" s="336"/>
      <c r="U16" s="336"/>
      <c r="V16" s="336"/>
      <c r="W16" s="336"/>
      <c r="X16" s="336"/>
      <c r="Y16" s="336"/>
      <c r="Z16" s="336"/>
      <c r="AA16" s="336"/>
      <c r="AB16" s="336"/>
      <c r="AC16" s="336"/>
      <c r="AD16" s="336"/>
      <c r="AE16" s="336"/>
      <c r="AF16" s="336"/>
      <c r="AG16" s="336"/>
      <c r="AH16" s="336"/>
      <c r="AI16" s="336"/>
      <c r="AJ16" s="336"/>
      <c r="AK16" s="336"/>
      <c r="AL16" s="336" t="s">
        <v>17</v>
      </c>
      <c r="AM16" s="336"/>
      <c r="AN16" s="336"/>
      <c r="AO16" s="336"/>
      <c r="AP16" s="336"/>
      <c r="AQ16" s="336"/>
      <c r="AR16" s="336"/>
      <c r="AS16" s="336"/>
      <c r="AT16" s="336"/>
      <c r="AU16" s="336"/>
      <c r="AV16" s="336"/>
      <c r="AW16" s="336"/>
      <c r="AX16" s="336"/>
      <c r="AY16" s="336"/>
      <c r="AZ16" s="336"/>
      <c r="BA16" s="336"/>
      <c r="BB16" s="336"/>
      <c r="BC16" s="336"/>
      <c r="BD16" s="336"/>
      <c r="BE16" s="336"/>
      <c r="BF16" s="336"/>
      <c r="BG16" s="336"/>
      <c r="BH16" s="336"/>
      <c r="BI16" s="336"/>
      <c r="BJ16" s="336"/>
      <c r="BK16" s="336"/>
      <c r="BL16" s="336"/>
      <c r="BM16" s="336"/>
      <c r="BN16" s="336"/>
      <c r="BO16" s="336"/>
      <c r="BP16" s="336"/>
      <c r="BQ16" s="336"/>
      <c r="BR16" s="336"/>
      <c r="BS16" s="336"/>
      <c r="BT16" s="336"/>
      <c r="BU16" s="336"/>
      <c r="BV16" s="336"/>
      <c r="BW16" s="336" t="s">
        <v>18</v>
      </c>
      <c r="BX16" s="336"/>
      <c r="BY16" s="336"/>
      <c r="BZ16" s="336"/>
      <c r="CA16" s="336"/>
      <c r="CB16" s="336"/>
      <c r="CC16" s="336"/>
      <c r="CD16" s="336"/>
      <c r="CE16" s="336"/>
      <c r="CF16" s="336"/>
      <c r="CG16" s="336"/>
      <c r="CH16" s="336"/>
      <c r="CI16" s="336"/>
      <c r="CJ16" s="336"/>
      <c r="CK16" s="336"/>
      <c r="CL16" s="336"/>
      <c r="CM16" s="336"/>
      <c r="CN16" s="336"/>
      <c r="CO16" s="336"/>
      <c r="CP16" s="336"/>
      <c r="CQ16" s="336"/>
      <c r="CR16" s="336"/>
      <c r="CS16" s="336"/>
      <c r="CT16" s="336"/>
      <c r="CU16" s="336"/>
      <c r="CV16" s="336"/>
      <c r="CW16" s="336"/>
      <c r="CX16" s="336"/>
      <c r="CY16" s="336"/>
      <c r="CZ16" s="336"/>
    </row>
    <row r="17" ht="3" customHeight="1" x14ac:dyDescent="0.25"/>
  </sheetData>
  <mergeCells count="20">
    <mergeCell ref="A9:BZ9"/>
    <mergeCell ref="CA9:CZ9"/>
    <mergeCell ref="A3:CZ3"/>
    <mergeCell ref="F6:CU6"/>
    <mergeCell ref="F7:CU7"/>
    <mergeCell ref="A4:CU4"/>
    <mergeCell ref="A16:AK16"/>
    <mergeCell ref="AL16:BV16"/>
    <mergeCell ref="BW16:CZ16"/>
    <mergeCell ref="A10:BZ10"/>
    <mergeCell ref="CA10:CZ10"/>
    <mergeCell ref="B11:BY11"/>
    <mergeCell ref="CA11:CZ11"/>
    <mergeCell ref="B12:BY12"/>
    <mergeCell ref="CA12:CZ12"/>
    <mergeCell ref="B13:BY13"/>
    <mergeCell ref="CA13:CZ13"/>
    <mergeCell ref="A15:AK15"/>
    <mergeCell ref="AL15:BV15"/>
    <mergeCell ref="BW15:CZ15"/>
  </mergeCells>
  <pageMargins left="0.78740157480314965" right="0.59055118110236227" top="0.59055118110236227" bottom="0.39370078740157483" header="0.19685039370078741" footer="0.19685039370078741"/>
  <pageSetup paperSize="9" scale="98" orientation="portrait" horizontalDpi="4294967295" verticalDpi="4294967295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Z17"/>
  <sheetViews>
    <sheetView view="pageBreakPreview" zoomScaleNormal="100" zoomScaleSheetLayoutView="100" workbookViewId="0">
      <selection activeCell="CU2" sqref="CU2"/>
    </sheetView>
  </sheetViews>
  <sheetFormatPr defaultColWidth="0.85546875" defaultRowHeight="15" x14ac:dyDescent="0.25"/>
  <cols>
    <col min="1" max="16384" width="0.85546875" style="5"/>
  </cols>
  <sheetData>
    <row r="1" spans="1:104" s="1" customFormat="1" ht="15.75" x14ac:dyDescent="0.25">
      <c r="CZ1" s="2"/>
    </row>
    <row r="2" spans="1:104" s="1" customFormat="1" ht="15.75" x14ac:dyDescent="0.25"/>
    <row r="3" spans="1:104" s="1" customFormat="1" ht="32.25" customHeight="1" x14ac:dyDescent="0.25">
      <c r="A3" s="356" t="s">
        <v>56</v>
      </c>
      <c r="B3" s="356"/>
      <c r="C3" s="356"/>
      <c r="D3" s="356"/>
      <c r="E3" s="356"/>
      <c r="F3" s="356"/>
      <c r="G3" s="356"/>
      <c r="H3" s="356"/>
      <c r="I3" s="356"/>
      <c r="J3" s="356"/>
      <c r="K3" s="356"/>
      <c r="L3" s="356"/>
      <c r="M3" s="356"/>
      <c r="N3" s="356"/>
      <c r="O3" s="356"/>
      <c r="P3" s="356"/>
      <c r="Q3" s="356"/>
      <c r="R3" s="356"/>
      <c r="S3" s="356"/>
      <c r="T3" s="356"/>
      <c r="U3" s="356"/>
      <c r="V3" s="356"/>
      <c r="W3" s="356"/>
      <c r="X3" s="356"/>
      <c r="Y3" s="356"/>
      <c r="Z3" s="356"/>
      <c r="AA3" s="356"/>
      <c r="AB3" s="356"/>
      <c r="AC3" s="356"/>
      <c r="AD3" s="356"/>
      <c r="AE3" s="356"/>
      <c r="AF3" s="356"/>
      <c r="AG3" s="356"/>
      <c r="AH3" s="356"/>
      <c r="AI3" s="356"/>
      <c r="AJ3" s="356"/>
      <c r="AK3" s="356"/>
      <c r="AL3" s="356"/>
      <c r="AM3" s="356"/>
      <c r="AN3" s="356"/>
      <c r="AO3" s="356"/>
      <c r="AP3" s="356"/>
      <c r="AQ3" s="356"/>
      <c r="AR3" s="356"/>
      <c r="AS3" s="356"/>
      <c r="AT3" s="356"/>
      <c r="AU3" s="356"/>
      <c r="AV3" s="356"/>
      <c r="AW3" s="356"/>
      <c r="AX3" s="356"/>
      <c r="AY3" s="356"/>
      <c r="AZ3" s="356"/>
      <c r="BA3" s="356"/>
      <c r="BB3" s="356"/>
      <c r="BC3" s="356"/>
      <c r="BD3" s="356"/>
      <c r="BE3" s="356"/>
      <c r="BF3" s="356"/>
      <c r="BG3" s="356"/>
      <c r="BH3" s="356"/>
      <c r="BI3" s="356"/>
      <c r="BJ3" s="356"/>
      <c r="BK3" s="356"/>
      <c r="BL3" s="356"/>
      <c r="BM3" s="356"/>
      <c r="BN3" s="356"/>
      <c r="BO3" s="356"/>
      <c r="BP3" s="356"/>
      <c r="BQ3" s="356"/>
      <c r="BR3" s="356"/>
      <c r="BS3" s="356"/>
      <c r="BT3" s="356"/>
      <c r="BU3" s="356"/>
      <c r="BV3" s="356"/>
      <c r="BW3" s="356"/>
      <c r="BX3" s="356"/>
      <c r="BY3" s="356"/>
      <c r="BZ3" s="356"/>
      <c r="CA3" s="356"/>
      <c r="CB3" s="356"/>
      <c r="CC3" s="356"/>
      <c r="CD3" s="356"/>
      <c r="CE3" s="356"/>
      <c r="CF3" s="356"/>
      <c r="CG3" s="356"/>
      <c r="CH3" s="356"/>
      <c r="CI3" s="356"/>
      <c r="CJ3" s="356"/>
      <c r="CK3" s="356"/>
      <c r="CL3" s="356"/>
      <c r="CM3" s="356"/>
      <c r="CN3" s="356"/>
      <c r="CO3" s="356"/>
      <c r="CP3" s="356"/>
      <c r="CQ3" s="356"/>
      <c r="CR3" s="356"/>
      <c r="CS3" s="356"/>
      <c r="CT3" s="356"/>
      <c r="CU3" s="356"/>
      <c r="CV3" s="356"/>
      <c r="CW3" s="356"/>
      <c r="CX3" s="356"/>
      <c r="CY3" s="356"/>
      <c r="CZ3" s="356"/>
    </row>
    <row r="4" spans="1:104" s="34" customFormat="1" ht="15.75" x14ac:dyDescent="0.25">
      <c r="B4" s="441" t="s">
        <v>866</v>
      </c>
      <c r="C4" s="441"/>
      <c r="D4" s="441"/>
      <c r="E4" s="441"/>
      <c r="F4" s="441"/>
      <c r="G4" s="441"/>
      <c r="H4" s="441"/>
      <c r="I4" s="441"/>
      <c r="J4" s="441"/>
      <c r="K4" s="441"/>
      <c r="L4" s="441"/>
      <c r="M4" s="441"/>
      <c r="N4" s="441"/>
      <c r="O4" s="441"/>
      <c r="P4" s="441"/>
      <c r="Q4" s="441"/>
      <c r="R4" s="441"/>
      <c r="S4" s="441"/>
      <c r="T4" s="441"/>
      <c r="U4" s="441"/>
      <c r="V4" s="441"/>
      <c r="W4" s="441"/>
      <c r="X4" s="441"/>
      <c r="Y4" s="441"/>
      <c r="Z4" s="441"/>
      <c r="AA4" s="441"/>
      <c r="AB4" s="441"/>
      <c r="AC4" s="441"/>
      <c r="AD4" s="441"/>
      <c r="AE4" s="441"/>
      <c r="AF4" s="441"/>
      <c r="AG4" s="441"/>
      <c r="AH4" s="441"/>
      <c r="AI4" s="441"/>
      <c r="AJ4" s="441"/>
      <c r="AK4" s="441"/>
      <c r="AL4" s="441"/>
      <c r="AM4" s="441"/>
      <c r="AN4" s="441"/>
      <c r="AO4" s="441"/>
      <c r="AP4" s="441"/>
      <c r="AQ4" s="441"/>
      <c r="AR4" s="441"/>
      <c r="AS4" s="441"/>
      <c r="AT4" s="441"/>
      <c r="AU4" s="441"/>
      <c r="AV4" s="441"/>
      <c r="AW4" s="441"/>
      <c r="AX4" s="441"/>
      <c r="AY4" s="441"/>
      <c r="AZ4" s="441"/>
      <c r="BA4" s="441"/>
      <c r="BB4" s="441"/>
      <c r="BC4" s="441"/>
      <c r="BD4" s="441"/>
      <c r="BE4" s="441"/>
      <c r="BF4" s="441"/>
      <c r="BG4" s="441"/>
      <c r="BH4" s="441"/>
      <c r="BI4" s="441"/>
      <c r="BJ4" s="441"/>
      <c r="BK4" s="441"/>
      <c r="BL4" s="441"/>
      <c r="BM4" s="441"/>
      <c r="BN4" s="441"/>
      <c r="BO4" s="441"/>
      <c r="BP4" s="441"/>
      <c r="BQ4" s="441"/>
      <c r="BR4" s="441"/>
      <c r="BS4" s="441"/>
      <c r="BT4" s="441"/>
      <c r="BU4" s="441"/>
      <c r="BV4" s="441"/>
      <c r="BW4" s="441"/>
      <c r="BX4" s="441"/>
      <c r="BY4" s="441"/>
      <c r="BZ4" s="441"/>
      <c r="CA4" s="441"/>
      <c r="CB4" s="441"/>
      <c r="CC4" s="441"/>
      <c r="CD4" s="441"/>
      <c r="CE4" s="441"/>
      <c r="CF4" s="441"/>
      <c r="CG4" s="441"/>
      <c r="CH4" s="441"/>
      <c r="CI4" s="441"/>
      <c r="CJ4" s="441"/>
      <c r="CK4" s="441"/>
      <c r="CL4" s="441"/>
      <c r="CM4" s="441"/>
      <c r="CN4" s="441"/>
      <c r="CO4" s="441"/>
      <c r="CP4" s="441"/>
      <c r="CQ4" s="441"/>
      <c r="CR4" s="441"/>
      <c r="CS4" s="441"/>
      <c r="CT4" s="441"/>
      <c r="CU4" s="441"/>
      <c r="CV4" s="441"/>
      <c r="CW4" s="441"/>
      <c r="CX4" s="441"/>
      <c r="CY4" s="441"/>
      <c r="CZ4" s="441"/>
    </row>
    <row r="5" spans="1:104" s="1" customFormat="1" ht="15.75" x14ac:dyDescent="0.25"/>
    <row r="6" spans="1:104" s="1" customFormat="1" ht="15.75" x14ac:dyDescent="0.25">
      <c r="F6" s="352" t="str">
        <f>Содержание!D6</f>
        <v>ООО "Энергонефть Томск"</v>
      </c>
      <c r="G6" s="352"/>
      <c r="H6" s="352"/>
      <c r="I6" s="352"/>
      <c r="J6" s="352"/>
      <c r="K6" s="352"/>
      <c r="L6" s="352"/>
      <c r="M6" s="352"/>
      <c r="N6" s="352"/>
      <c r="O6" s="352"/>
      <c r="P6" s="352"/>
      <c r="Q6" s="352"/>
      <c r="R6" s="352"/>
      <c r="S6" s="352"/>
      <c r="T6" s="352"/>
      <c r="U6" s="352"/>
      <c r="V6" s="352"/>
      <c r="W6" s="352"/>
      <c r="X6" s="352"/>
      <c r="Y6" s="352"/>
      <c r="Z6" s="352"/>
      <c r="AA6" s="352"/>
      <c r="AB6" s="352"/>
      <c r="AC6" s="352"/>
      <c r="AD6" s="352"/>
      <c r="AE6" s="352"/>
      <c r="AF6" s="352"/>
      <c r="AG6" s="352"/>
      <c r="AH6" s="352"/>
      <c r="AI6" s="352"/>
      <c r="AJ6" s="352"/>
      <c r="AK6" s="352"/>
      <c r="AL6" s="352"/>
      <c r="AM6" s="352"/>
      <c r="AN6" s="352"/>
      <c r="AO6" s="352"/>
      <c r="AP6" s="352"/>
      <c r="AQ6" s="352"/>
      <c r="AR6" s="352"/>
      <c r="AS6" s="352"/>
      <c r="AT6" s="352"/>
      <c r="AU6" s="352"/>
      <c r="AV6" s="352"/>
      <c r="AW6" s="352"/>
      <c r="AX6" s="352"/>
      <c r="AY6" s="352"/>
      <c r="AZ6" s="352"/>
      <c r="BA6" s="352"/>
      <c r="BB6" s="352"/>
      <c r="BC6" s="352"/>
      <c r="BD6" s="352"/>
      <c r="BE6" s="352"/>
      <c r="BF6" s="352"/>
      <c r="BG6" s="352"/>
      <c r="BH6" s="352"/>
      <c r="BI6" s="352"/>
      <c r="BJ6" s="352"/>
      <c r="BK6" s="352"/>
      <c r="BL6" s="352"/>
      <c r="BM6" s="352"/>
      <c r="BN6" s="352"/>
      <c r="BO6" s="352"/>
      <c r="BP6" s="352"/>
      <c r="BQ6" s="352"/>
      <c r="BR6" s="352"/>
      <c r="BS6" s="352"/>
      <c r="BT6" s="352"/>
      <c r="BU6" s="352"/>
      <c r="BV6" s="352"/>
      <c r="BW6" s="352"/>
      <c r="BX6" s="352"/>
      <c r="BY6" s="352"/>
      <c r="BZ6" s="352"/>
      <c r="CA6" s="352"/>
      <c r="CB6" s="352"/>
      <c r="CC6" s="352"/>
      <c r="CD6" s="352"/>
      <c r="CE6" s="352"/>
      <c r="CF6" s="352"/>
      <c r="CG6" s="352"/>
      <c r="CH6" s="352"/>
      <c r="CI6" s="352"/>
      <c r="CJ6" s="352"/>
      <c r="CK6" s="352"/>
      <c r="CL6" s="352"/>
      <c r="CM6" s="352"/>
      <c r="CN6" s="352"/>
      <c r="CO6" s="352"/>
      <c r="CP6" s="352"/>
      <c r="CQ6" s="352"/>
      <c r="CR6" s="352"/>
      <c r="CS6" s="352"/>
      <c r="CT6" s="352"/>
      <c r="CU6" s="352"/>
    </row>
    <row r="7" spans="1:104" s="1" customFormat="1" ht="15.75" x14ac:dyDescent="0.25">
      <c r="F7" s="336" t="s">
        <v>50</v>
      </c>
      <c r="G7" s="336"/>
      <c r="H7" s="336"/>
      <c r="I7" s="336"/>
      <c r="J7" s="336"/>
      <c r="K7" s="336"/>
      <c r="L7" s="336"/>
      <c r="M7" s="336"/>
      <c r="N7" s="336"/>
      <c r="O7" s="336"/>
      <c r="P7" s="336"/>
      <c r="Q7" s="336"/>
      <c r="R7" s="336"/>
      <c r="S7" s="336"/>
      <c r="T7" s="336"/>
      <c r="U7" s="336"/>
      <c r="V7" s="336"/>
      <c r="W7" s="336"/>
      <c r="X7" s="336"/>
      <c r="Y7" s="336"/>
      <c r="Z7" s="336"/>
      <c r="AA7" s="336"/>
      <c r="AB7" s="336"/>
      <c r="AC7" s="336"/>
      <c r="AD7" s="336"/>
      <c r="AE7" s="336"/>
      <c r="AF7" s="336"/>
      <c r="AG7" s="336"/>
      <c r="AH7" s="336"/>
      <c r="AI7" s="336"/>
      <c r="AJ7" s="336"/>
      <c r="AK7" s="336"/>
      <c r="AL7" s="336"/>
      <c r="AM7" s="336"/>
      <c r="AN7" s="336"/>
      <c r="AO7" s="336"/>
      <c r="AP7" s="336"/>
      <c r="AQ7" s="336"/>
      <c r="AR7" s="336"/>
      <c r="AS7" s="336"/>
      <c r="AT7" s="336"/>
      <c r="AU7" s="336"/>
      <c r="AV7" s="336"/>
      <c r="AW7" s="336"/>
      <c r="AX7" s="336"/>
      <c r="AY7" s="336"/>
      <c r="AZ7" s="336"/>
      <c r="BA7" s="336"/>
      <c r="BB7" s="336"/>
      <c r="BC7" s="336"/>
      <c r="BD7" s="336"/>
      <c r="BE7" s="336"/>
      <c r="BF7" s="336"/>
      <c r="BG7" s="336"/>
      <c r="BH7" s="336"/>
      <c r="BI7" s="336"/>
      <c r="BJ7" s="336"/>
      <c r="BK7" s="336"/>
      <c r="BL7" s="336"/>
      <c r="BM7" s="336"/>
      <c r="BN7" s="336"/>
      <c r="BO7" s="336"/>
      <c r="BP7" s="336"/>
      <c r="BQ7" s="336"/>
      <c r="BR7" s="336"/>
      <c r="BS7" s="336"/>
      <c r="BT7" s="336"/>
      <c r="BU7" s="336"/>
      <c r="BV7" s="336"/>
      <c r="BW7" s="336"/>
      <c r="BX7" s="336"/>
      <c r="BY7" s="336"/>
      <c r="BZ7" s="336"/>
      <c r="CA7" s="336"/>
      <c r="CB7" s="336"/>
      <c r="CC7" s="336"/>
      <c r="CD7" s="336"/>
      <c r="CE7" s="336"/>
      <c r="CF7" s="336"/>
      <c r="CG7" s="336"/>
      <c r="CH7" s="336"/>
      <c r="CI7" s="336"/>
      <c r="CJ7" s="336"/>
      <c r="CK7" s="336"/>
      <c r="CL7" s="336"/>
      <c r="CM7" s="336"/>
      <c r="CN7" s="336"/>
      <c r="CO7" s="336"/>
      <c r="CP7" s="336"/>
      <c r="CQ7" s="336"/>
      <c r="CR7" s="336"/>
      <c r="CS7" s="336"/>
      <c r="CT7" s="336"/>
      <c r="CU7" s="336"/>
    </row>
    <row r="9" spans="1:104" s="8" customFormat="1" ht="16.5" customHeight="1" x14ac:dyDescent="0.25">
      <c r="A9" s="439" t="s">
        <v>51</v>
      </c>
      <c r="B9" s="439"/>
      <c r="C9" s="439"/>
      <c r="D9" s="439"/>
      <c r="E9" s="439"/>
      <c r="F9" s="439"/>
      <c r="G9" s="439"/>
      <c r="H9" s="439"/>
      <c r="I9" s="439"/>
      <c r="J9" s="439"/>
      <c r="K9" s="439"/>
      <c r="L9" s="439"/>
      <c r="M9" s="439"/>
      <c r="N9" s="439"/>
      <c r="O9" s="439"/>
      <c r="P9" s="439"/>
      <c r="Q9" s="439"/>
      <c r="R9" s="439"/>
      <c r="S9" s="439"/>
      <c r="T9" s="439"/>
      <c r="U9" s="439"/>
      <c r="V9" s="439"/>
      <c r="W9" s="439"/>
      <c r="X9" s="439"/>
      <c r="Y9" s="439"/>
      <c r="Z9" s="439"/>
      <c r="AA9" s="439"/>
      <c r="AB9" s="439"/>
      <c r="AC9" s="439"/>
      <c r="AD9" s="439"/>
      <c r="AE9" s="439"/>
      <c r="AF9" s="439"/>
      <c r="AG9" s="439"/>
      <c r="AH9" s="439"/>
      <c r="AI9" s="439"/>
      <c r="AJ9" s="439"/>
      <c r="AK9" s="439"/>
      <c r="AL9" s="439"/>
      <c r="AM9" s="439"/>
      <c r="AN9" s="439"/>
      <c r="AO9" s="439"/>
      <c r="AP9" s="439"/>
      <c r="AQ9" s="439"/>
      <c r="AR9" s="439"/>
      <c r="AS9" s="439"/>
      <c r="AT9" s="439"/>
      <c r="AU9" s="439"/>
      <c r="AV9" s="439"/>
      <c r="AW9" s="439"/>
      <c r="AX9" s="439"/>
      <c r="AY9" s="439"/>
      <c r="AZ9" s="439"/>
      <c r="BA9" s="439"/>
      <c r="BB9" s="439"/>
      <c r="BC9" s="439"/>
      <c r="BD9" s="439"/>
      <c r="BE9" s="439"/>
      <c r="BF9" s="439"/>
      <c r="BG9" s="439"/>
      <c r="BH9" s="439"/>
      <c r="BI9" s="439"/>
      <c r="BJ9" s="439"/>
      <c r="BK9" s="439"/>
      <c r="BL9" s="439"/>
      <c r="BM9" s="439"/>
      <c r="BN9" s="439"/>
      <c r="BO9" s="439"/>
      <c r="BP9" s="439"/>
      <c r="BQ9" s="439"/>
      <c r="BR9" s="439"/>
      <c r="BS9" s="439"/>
      <c r="BT9" s="439"/>
      <c r="BU9" s="439"/>
      <c r="BV9" s="439"/>
      <c r="BW9" s="439"/>
      <c r="BX9" s="439"/>
      <c r="BY9" s="439"/>
      <c r="BZ9" s="439"/>
      <c r="CA9" s="439" t="s">
        <v>52</v>
      </c>
      <c r="CB9" s="439"/>
      <c r="CC9" s="439"/>
      <c r="CD9" s="439"/>
      <c r="CE9" s="439"/>
      <c r="CF9" s="439"/>
      <c r="CG9" s="439"/>
      <c r="CH9" s="439"/>
      <c r="CI9" s="439"/>
      <c r="CJ9" s="439"/>
      <c r="CK9" s="439"/>
      <c r="CL9" s="439"/>
      <c r="CM9" s="439"/>
      <c r="CN9" s="439"/>
      <c r="CO9" s="439"/>
      <c r="CP9" s="439"/>
      <c r="CQ9" s="439"/>
      <c r="CR9" s="439"/>
      <c r="CS9" s="439"/>
      <c r="CT9" s="439"/>
      <c r="CU9" s="439"/>
      <c r="CV9" s="439"/>
      <c r="CW9" s="439"/>
      <c r="CX9" s="439"/>
      <c r="CY9" s="439"/>
      <c r="CZ9" s="439"/>
    </row>
    <row r="10" spans="1:104" s="8" customFormat="1" x14ac:dyDescent="0.25">
      <c r="A10" s="439">
        <v>1</v>
      </c>
      <c r="B10" s="439"/>
      <c r="C10" s="439"/>
      <c r="D10" s="439"/>
      <c r="E10" s="439"/>
      <c r="F10" s="439"/>
      <c r="G10" s="439"/>
      <c r="H10" s="439"/>
      <c r="I10" s="439"/>
      <c r="J10" s="439"/>
      <c r="K10" s="439"/>
      <c r="L10" s="439"/>
      <c r="M10" s="439"/>
      <c r="N10" s="439"/>
      <c r="O10" s="439"/>
      <c r="P10" s="439"/>
      <c r="Q10" s="439"/>
      <c r="R10" s="439"/>
      <c r="S10" s="439"/>
      <c r="T10" s="439"/>
      <c r="U10" s="439"/>
      <c r="V10" s="439"/>
      <c r="W10" s="439"/>
      <c r="X10" s="439"/>
      <c r="Y10" s="439"/>
      <c r="Z10" s="439"/>
      <c r="AA10" s="439"/>
      <c r="AB10" s="439"/>
      <c r="AC10" s="439"/>
      <c r="AD10" s="439"/>
      <c r="AE10" s="439"/>
      <c r="AF10" s="439"/>
      <c r="AG10" s="439"/>
      <c r="AH10" s="439"/>
      <c r="AI10" s="439"/>
      <c r="AJ10" s="439"/>
      <c r="AK10" s="439"/>
      <c r="AL10" s="439"/>
      <c r="AM10" s="439"/>
      <c r="AN10" s="439"/>
      <c r="AO10" s="439"/>
      <c r="AP10" s="439"/>
      <c r="AQ10" s="439"/>
      <c r="AR10" s="439"/>
      <c r="AS10" s="439"/>
      <c r="AT10" s="439"/>
      <c r="AU10" s="439"/>
      <c r="AV10" s="439"/>
      <c r="AW10" s="439"/>
      <c r="AX10" s="439"/>
      <c r="AY10" s="439"/>
      <c r="AZ10" s="439"/>
      <c r="BA10" s="439"/>
      <c r="BB10" s="439"/>
      <c r="BC10" s="439"/>
      <c r="BD10" s="439"/>
      <c r="BE10" s="439"/>
      <c r="BF10" s="439"/>
      <c r="BG10" s="439"/>
      <c r="BH10" s="439"/>
      <c r="BI10" s="439"/>
      <c r="BJ10" s="439"/>
      <c r="BK10" s="439"/>
      <c r="BL10" s="439"/>
      <c r="BM10" s="439"/>
      <c r="BN10" s="439"/>
      <c r="BO10" s="439"/>
      <c r="BP10" s="439"/>
      <c r="BQ10" s="439"/>
      <c r="BR10" s="439"/>
      <c r="BS10" s="439"/>
      <c r="BT10" s="439"/>
      <c r="BU10" s="439"/>
      <c r="BV10" s="439"/>
      <c r="BW10" s="439"/>
      <c r="BX10" s="439"/>
      <c r="BY10" s="439"/>
      <c r="BZ10" s="439"/>
      <c r="CA10" s="439">
        <v>2</v>
      </c>
      <c r="CB10" s="439"/>
      <c r="CC10" s="439"/>
      <c r="CD10" s="439"/>
      <c r="CE10" s="439"/>
      <c r="CF10" s="439"/>
      <c r="CG10" s="439"/>
      <c r="CH10" s="439"/>
      <c r="CI10" s="439"/>
      <c r="CJ10" s="439"/>
      <c r="CK10" s="439"/>
      <c r="CL10" s="439"/>
      <c r="CM10" s="439"/>
      <c r="CN10" s="439"/>
      <c r="CO10" s="439"/>
      <c r="CP10" s="439"/>
      <c r="CQ10" s="439"/>
      <c r="CR10" s="439"/>
      <c r="CS10" s="439"/>
      <c r="CT10" s="439"/>
      <c r="CU10" s="439"/>
      <c r="CV10" s="439"/>
      <c r="CW10" s="439"/>
      <c r="CX10" s="439"/>
      <c r="CY10" s="439"/>
      <c r="CZ10" s="439"/>
    </row>
    <row r="11" spans="1:104" ht="63.75" customHeight="1" x14ac:dyDescent="0.25">
      <c r="A11" s="37"/>
      <c r="B11" s="440" t="s">
        <v>57</v>
      </c>
      <c r="C11" s="440"/>
      <c r="D11" s="440"/>
      <c r="E11" s="440"/>
      <c r="F11" s="440"/>
      <c r="G11" s="440"/>
      <c r="H11" s="440"/>
      <c r="I11" s="440"/>
      <c r="J11" s="440"/>
      <c r="K11" s="440"/>
      <c r="L11" s="440"/>
      <c r="M11" s="440"/>
      <c r="N11" s="440"/>
      <c r="O11" s="440"/>
      <c r="P11" s="440"/>
      <c r="Q11" s="440"/>
      <c r="R11" s="440"/>
      <c r="S11" s="440"/>
      <c r="T11" s="440"/>
      <c r="U11" s="440"/>
      <c r="V11" s="440"/>
      <c r="W11" s="440"/>
      <c r="X11" s="440"/>
      <c r="Y11" s="440"/>
      <c r="Z11" s="440"/>
      <c r="AA11" s="440"/>
      <c r="AB11" s="440"/>
      <c r="AC11" s="440"/>
      <c r="AD11" s="440"/>
      <c r="AE11" s="440"/>
      <c r="AF11" s="440"/>
      <c r="AG11" s="440"/>
      <c r="AH11" s="440"/>
      <c r="AI11" s="440"/>
      <c r="AJ11" s="440"/>
      <c r="AK11" s="440"/>
      <c r="AL11" s="440"/>
      <c r="AM11" s="440"/>
      <c r="AN11" s="440"/>
      <c r="AO11" s="440"/>
      <c r="AP11" s="440"/>
      <c r="AQ11" s="440"/>
      <c r="AR11" s="440"/>
      <c r="AS11" s="440"/>
      <c r="AT11" s="440"/>
      <c r="AU11" s="440"/>
      <c r="AV11" s="440"/>
      <c r="AW11" s="440"/>
      <c r="AX11" s="440"/>
      <c r="AY11" s="440"/>
      <c r="AZ11" s="440"/>
      <c r="BA11" s="440"/>
      <c r="BB11" s="440"/>
      <c r="BC11" s="440"/>
      <c r="BD11" s="440"/>
      <c r="BE11" s="440"/>
      <c r="BF11" s="440"/>
      <c r="BG11" s="440"/>
      <c r="BH11" s="440"/>
      <c r="BI11" s="440"/>
      <c r="BJ11" s="440"/>
      <c r="BK11" s="440"/>
      <c r="BL11" s="440"/>
      <c r="BM11" s="440"/>
      <c r="BN11" s="440"/>
      <c r="BO11" s="440"/>
      <c r="BP11" s="440"/>
      <c r="BQ11" s="440"/>
      <c r="BR11" s="440"/>
      <c r="BS11" s="440"/>
      <c r="BT11" s="440"/>
      <c r="BU11" s="440"/>
      <c r="BV11" s="440"/>
      <c r="BW11" s="440"/>
      <c r="BX11" s="440"/>
      <c r="BY11" s="440"/>
      <c r="BZ11" s="38"/>
      <c r="CA11" s="439">
        <v>3866</v>
      </c>
      <c r="CB11" s="439"/>
      <c r="CC11" s="439"/>
      <c r="CD11" s="439"/>
      <c r="CE11" s="439"/>
      <c r="CF11" s="439"/>
      <c r="CG11" s="439"/>
      <c r="CH11" s="439"/>
      <c r="CI11" s="439"/>
      <c r="CJ11" s="439"/>
      <c r="CK11" s="439"/>
      <c r="CL11" s="439"/>
      <c r="CM11" s="439"/>
      <c r="CN11" s="439"/>
      <c r="CO11" s="439"/>
      <c r="CP11" s="439"/>
      <c r="CQ11" s="439"/>
      <c r="CR11" s="439"/>
      <c r="CS11" s="439"/>
      <c r="CT11" s="439"/>
      <c r="CU11" s="439"/>
      <c r="CV11" s="439"/>
      <c r="CW11" s="439"/>
      <c r="CX11" s="439"/>
      <c r="CY11" s="439"/>
      <c r="CZ11" s="439"/>
    </row>
    <row r="12" spans="1:104" ht="79.5" customHeight="1" x14ac:dyDescent="0.25">
      <c r="A12" s="37"/>
      <c r="B12" s="440" t="s">
        <v>58</v>
      </c>
      <c r="C12" s="440"/>
      <c r="D12" s="440"/>
      <c r="E12" s="440"/>
      <c r="F12" s="440"/>
      <c r="G12" s="440"/>
      <c r="H12" s="440"/>
      <c r="I12" s="440"/>
      <c r="J12" s="440"/>
      <c r="K12" s="440"/>
      <c r="L12" s="440"/>
      <c r="M12" s="440"/>
      <c r="N12" s="440"/>
      <c r="O12" s="440"/>
      <c r="P12" s="440"/>
      <c r="Q12" s="440"/>
      <c r="R12" s="440"/>
      <c r="S12" s="440"/>
      <c r="T12" s="440"/>
      <c r="U12" s="440"/>
      <c r="V12" s="440"/>
      <c r="W12" s="440"/>
      <c r="X12" s="440"/>
      <c r="Y12" s="440"/>
      <c r="Z12" s="440"/>
      <c r="AA12" s="440"/>
      <c r="AB12" s="440"/>
      <c r="AC12" s="440"/>
      <c r="AD12" s="440"/>
      <c r="AE12" s="440"/>
      <c r="AF12" s="440"/>
      <c r="AG12" s="440"/>
      <c r="AH12" s="440"/>
      <c r="AI12" s="440"/>
      <c r="AJ12" s="440"/>
      <c r="AK12" s="440"/>
      <c r="AL12" s="440"/>
      <c r="AM12" s="440"/>
      <c r="AN12" s="440"/>
      <c r="AO12" s="440"/>
      <c r="AP12" s="440"/>
      <c r="AQ12" s="440"/>
      <c r="AR12" s="440"/>
      <c r="AS12" s="440"/>
      <c r="AT12" s="440"/>
      <c r="AU12" s="440"/>
      <c r="AV12" s="440"/>
      <c r="AW12" s="440"/>
      <c r="AX12" s="440"/>
      <c r="AY12" s="440"/>
      <c r="AZ12" s="440"/>
      <c r="BA12" s="440"/>
      <c r="BB12" s="440"/>
      <c r="BC12" s="440"/>
      <c r="BD12" s="440"/>
      <c r="BE12" s="440"/>
      <c r="BF12" s="440"/>
      <c r="BG12" s="440"/>
      <c r="BH12" s="440"/>
      <c r="BI12" s="440"/>
      <c r="BJ12" s="440"/>
      <c r="BK12" s="440"/>
      <c r="BL12" s="440"/>
      <c r="BM12" s="440"/>
      <c r="BN12" s="440"/>
      <c r="BO12" s="440"/>
      <c r="BP12" s="440"/>
      <c r="BQ12" s="440"/>
      <c r="BR12" s="440"/>
      <c r="BS12" s="440"/>
      <c r="BT12" s="440"/>
      <c r="BU12" s="440"/>
      <c r="BV12" s="440"/>
      <c r="BW12" s="440"/>
      <c r="BX12" s="440"/>
      <c r="BY12" s="440"/>
      <c r="BZ12" s="38"/>
      <c r="CA12" s="439">
        <v>0</v>
      </c>
      <c r="CB12" s="439"/>
      <c r="CC12" s="439"/>
      <c r="CD12" s="439"/>
      <c r="CE12" s="439"/>
      <c r="CF12" s="439"/>
      <c r="CG12" s="439"/>
      <c r="CH12" s="439"/>
      <c r="CI12" s="439"/>
      <c r="CJ12" s="439"/>
      <c r="CK12" s="439"/>
      <c r="CL12" s="439"/>
      <c r="CM12" s="439"/>
      <c r="CN12" s="439"/>
      <c r="CO12" s="439"/>
      <c r="CP12" s="439"/>
      <c r="CQ12" s="439"/>
      <c r="CR12" s="439"/>
      <c r="CS12" s="439"/>
      <c r="CT12" s="439"/>
      <c r="CU12" s="439"/>
      <c r="CV12" s="439"/>
      <c r="CW12" s="439"/>
      <c r="CX12" s="439"/>
      <c r="CY12" s="439"/>
      <c r="CZ12" s="439"/>
    </row>
    <row r="13" spans="1:104" ht="33" customHeight="1" x14ac:dyDescent="0.25">
      <c r="A13" s="37"/>
      <c r="B13" s="440" t="s">
        <v>59</v>
      </c>
      <c r="C13" s="440"/>
      <c r="D13" s="440"/>
      <c r="E13" s="440"/>
      <c r="F13" s="440"/>
      <c r="G13" s="440"/>
      <c r="H13" s="440"/>
      <c r="I13" s="440"/>
      <c r="J13" s="440"/>
      <c r="K13" s="440"/>
      <c r="L13" s="440"/>
      <c r="M13" s="440"/>
      <c r="N13" s="440"/>
      <c r="O13" s="440"/>
      <c r="P13" s="440"/>
      <c r="Q13" s="440"/>
      <c r="R13" s="440"/>
      <c r="S13" s="440"/>
      <c r="T13" s="440"/>
      <c r="U13" s="440"/>
      <c r="V13" s="440"/>
      <c r="W13" s="440"/>
      <c r="X13" s="440"/>
      <c r="Y13" s="440"/>
      <c r="Z13" s="440"/>
      <c r="AA13" s="440"/>
      <c r="AB13" s="440"/>
      <c r="AC13" s="440"/>
      <c r="AD13" s="440"/>
      <c r="AE13" s="440"/>
      <c r="AF13" s="440"/>
      <c r="AG13" s="440"/>
      <c r="AH13" s="440"/>
      <c r="AI13" s="440"/>
      <c r="AJ13" s="440"/>
      <c r="AK13" s="440"/>
      <c r="AL13" s="440"/>
      <c r="AM13" s="440"/>
      <c r="AN13" s="440"/>
      <c r="AO13" s="440"/>
      <c r="AP13" s="440"/>
      <c r="AQ13" s="440"/>
      <c r="AR13" s="440"/>
      <c r="AS13" s="440"/>
      <c r="AT13" s="440"/>
      <c r="AU13" s="440"/>
      <c r="AV13" s="440"/>
      <c r="AW13" s="440"/>
      <c r="AX13" s="440"/>
      <c r="AY13" s="440"/>
      <c r="AZ13" s="440"/>
      <c r="BA13" s="440"/>
      <c r="BB13" s="440"/>
      <c r="BC13" s="440"/>
      <c r="BD13" s="440"/>
      <c r="BE13" s="440"/>
      <c r="BF13" s="440"/>
      <c r="BG13" s="440"/>
      <c r="BH13" s="440"/>
      <c r="BI13" s="440"/>
      <c r="BJ13" s="440"/>
      <c r="BK13" s="440"/>
      <c r="BL13" s="440"/>
      <c r="BM13" s="440"/>
      <c r="BN13" s="440"/>
      <c r="BO13" s="440"/>
      <c r="BP13" s="440"/>
      <c r="BQ13" s="440"/>
      <c r="BR13" s="440"/>
      <c r="BS13" s="440"/>
      <c r="BT13" s="440"/>
      <c r="BU13" s="440"/>
      <c r="BV13" s="440"/>
      <c r="BW13" s="440"/>
      <c r="BX13" s="440"/>
      <c r="BY13" s="440"/>
      <c r="BZ13" s="38"/>
      <c r="CA13" s="439">
        <v>1</v>
      </c>
      <c r="CB13" s="439"/>
      <c r="CC13" s="439"/>
      <c r="CD13" s="439"/>
      <c r="CE13" s="439"/>
      <c r="CF13" s="439"/>
      <c r="CG13" s="439"/>
      <c r="CH13" s="439"/>
      <c r="CI13" s="439"/>
      <c r="CJ13" s="439"/>
      <c r="CK13" s="439"/>
      <c r="CL13" s="439"/>
      <c r="CM13" s="439"/>
      <c r="CN13" s="439"/>
      <c r="CO13" s="439"/>
      <c r="CP13" s="439"/>
      <c r="CQ13" s="439"/>
      <c r="CR13" s="439"/>
      <c r="CS13" s="439"/>
      <c r="CT13" s="439"/>
      <c r="CU13" s="439"/>
      <c r="CV13" s="439"/>
      <c r="CW13" s="439"/>
      <c r="CX13" s="439"/>
      <c r="CY13" s="439"/>
      <c r="CZ13" s="439"/>
    </row>
    <row r="15" spans="1:104" s="1" customFormat="1" ht="15.75" x14ac:dyDescent="0.25">
      <c r="A15" s="370" t="str">
        <f>Содержание!C27</f>
        <v>Генеральный директор</v>
      </c>
      <c r="B15" s="370"/>
      <c r="C15" s="370"/>
      <c r="D15" s="370"/>
      <c r="E15" s="370"/>
      <c r="F15" s="370"/>
      <c r="G15" s="370"/>
      <c r="H15" s="370"/>
      <c r="I15" s="370"/>
      <c r="J15" s="370"/>
      <c r="K15" s="370"/>
      <c r="L15" s="370"/>
      <c r="M15" s="370"/>
      <c r="N15" s="370"/>
      <c r="O15" s="370"/>
      <c r="P15" s="370"/>
      <c r="Q15" s="370"/>
      <c r="R15" s="370"/>
      <c r="S15" s="370"/>
      <c r="T15" s="370"/>
      <c r="U15" s="370"/>
      <c r="V15" s="370"/>
      <c r="W15" s="370"/>
      <c r="X15" s="370"/>
      <c r="Y15" s="370"/>
      <c r="Z15" s="370"/>
      <c r="AA15" s="370"/>
      <c r="AB15" s="370"/>
      <c r="AC15" s="370"/>
      <c r="AD15" s="370"/>
      <c r="AE15" s="370"/>
      <c r="AF15" s="370"/>
      <c r="AG15" s="370"/>
      <c r="AH15" s="370"/>
      <c r="AI15" s="370"/>
      <c r="AJ15" s="370"/>
      <c r="AK15" s="370"/>
      <c r="AL15" s="370" t="str">
        <f>Содержание!E27</f>
        <v>Мажурин В.А.</v>
      </c>
      <c r="AM15" s="370"/>
      <c r="AN15" s="370"/>
      <c r="AO15" s="370"/>
      <c r="AP15" s="370"/>
      <c r="AQ15" s="370"/>
      <c r="AR15" s="370"/>
      <c r="AS15" s="370"/>
      <c r="AT15" s="370"/>
      <c r="AU15" s="370"/>
      <c r="AV15" s="370"/>
      <c r="AW15" s="370"/>
      <c r="AX15" s="370"/>
      <c r="AY15" s="370"/>
      <c r="AZ15" s="370"/>
      <c r="BA15" s="370"/>
      <c r="BB15" s="370"/>
      <c r="BC15" s="370"/>
      <c r="BD15" s="370"/>
      <c r="BE15" s="370"/>
      <c r="BF15" s="370"/>
      <c r="BG15" s="370"/>
      <c r="BH15" s="370"/>
      <c r="BI15" s="370"/>
      <c r="BJ15" s="370"/>
      <c r="BK15" s="370"/>
      <c r="BL15" s="370"/>
      <c r="BM15" s="370"/>
      <c r="BN15" s="370"/>
      <c r="BO15" s="370"/>
      <c r="BP15" s="370"/>
      <c r="BQ15" s="370"/>
      <c r="BR15" s="370"/>
      <c r="BS15" s="370"/>
      <c r="BT15" s="370"/>
      <c r="BU15" s="370"/>
      <c r="BV15" s="370"/>
      <c r="BW15" s="352"/>
      <c r="BX15" s="352"/>
      <c r="BY15" s="352"/>
      <c r="BZ15" s="352"/>
      <c r="CA15" s="352"/>
      <c r="CB15" s="352"/>
      <c r="CC15" s="352"/>
      <c r="CD15" s="352"/>
      <c r="CE15" s="352"/>
      <c r="CF15" s="352"/>
      <c r="CG15" s="352"/>
      <c r="CH15" s="352"/>
      <c r="CI15" s="352"/>
      <c r="CJ15" s="352"/>
      <c r="CK15" s="352"/>
      <c r="CL15" s="352"/>
      <c r="CM15" s="352"/>
      <c r="CN15" s="352"/>
      <c r="CO15" s="352"/>
      <c r="CP15" s="352"/>
      <c r="CQ15" s="352"/>
      <c r="CR15" s="352"/>
      <c r="CS15" s="352"/>
      <c r="CT15" s="352"/>
      <c r="CU15" s="352"/>
      <c r="CV15" s="352"/>
      <c r="CW15" s="352"/>
      <c r="CX15" s="352"/>
      <c r="CY15" s="352"/>
      <c r="CZ15" s="352"/>
    </row>
    <row r="16" spans="1:104" s="9" customFormat="1" ht="13.5" customHeight="1" x14ac:dyDescent="0.25">
      <c r="A16" s="336" t="s">
        <v>16</v>
      </c>
      <c r="B16" s="336"/>
      <c r="C16" s="336"/>
      <c r="D16" s="336"/>
      <c r="E16" s="336"/>
      <c r="F16" s="336"/>
      <c r="G16" s="336"/>
      <c r="H16" s="336"/>
      <c r="I16" s="336"/>
      <c r="J16" s="336"/>
      <c r="K16" s="336"/>
      <c r="L16" s="336"/>
      <c r="M16" s="336"/>
      <c r="N16" s="336"/>
      <c r="O16" s="336"/>
      <c r="P16" s="336"/>
      <c r="Q16" s="336"/>
      <c r="R16" s="336"/>
      <c r="S16" s="336"/>
      <c r="T16" s="336"/>
      <c r="U16" s="336"/>
      <c r="V16" s="336"/>
      <c r="W16" s="336"/>
      <c r="X16" s="336"/>
      <c r="Y16" s="336"/>
      <c r="Z16" s="336"/>
      <c r="AA16" s="336"/>
      <c r="AB16" s="336"/>
      <c r="AC16" s="336"/>
      <c r="AD16" s="336"/>
      <c r="AE16" s="336"/>
      <c r="AF16" s="336"/>
      <c r="AG16" s="336"/>
      <c r="AH16" s="336"/>
      <c r="AI16" s="336"/>
      <c r="AJ16" s="336"/>
      <c r="AK16" s="336"/>
      <c r="AL16" s="336" t="s">
        <v>17</v>
      </c>
      <c r="AM16" s="336"/>
      <c r="AN16" s="336"/>
      <c r="AO16" s="336"/>
      <c r="AP16" s="336"/>
      <c r="AQ16" s="336"/>
      <c r="AR16" s="336"/>
      <c r="AS16" s="336"/>
      <c r="AT16" s="336"/>
      <c r="AU16" s="336"/>
      <c r="AV16" s="336"/>
      <c r="AW16" s="336"/>
      <c r="AX16" s="336"/>
      <c r="AY16" s="336"/>
      <c r="AZ16" s="336"/>
      <c r="BA16" s="336"/>
      <c r="BB16" s="336"/>
      <c r="BC16" s="336"/>
      <c r="BD16" s="336"/>
      <c r="BE16" s="336"/>
      <c r="BF16" s="336"/>
      <c r="BG16" s="336"/>
      <c r="BH16" s="336"/>
      <c r="BI16" s="336"/>
      <c r="BJ16" s="336"/>
      <c r="BK16" s="336"/>
      <c r="BL16" s="336"/>
      <c r="BM16" s="336"/>
      <c r="BN16" s="336"/>
      <c r="BO16" s="336"/>
      <c r="BP16" s="336"/>
      <c r="BQ16" s="336"/>
      <c r="BR16" s="336"/>
      <c r="BS16" s="336"/>
      <c r="BT16" s="336"/>
      <c r="BU16" s="336"/>
      <c r="BV16" s="336"/>
      <c r="BW16" s="336" t="s">
        <v>18</v>
      </c>
      <c r="BX16" s="336"/>
      <c r="BY16" s="336"/>
      <c r="BZ16" s="336"/>
      <c r="CA16" s="336"/>
      <c r="CB16" s="336"/>
      <c r="CC16" s="336"/>
      <c r="CD16" s="336"/>
      <c r="CE16" s="336"/>
      <c r="CF16" s="336"/>
      <c r="CG16" s="336"/>
      <c r="CH16" s="336"/>
      <c r="CI16" s="336"/>
      <c r="CJ16" s="336"/>
      <c r="CK16" s="336"/>
      <c r="CL16" s="336"/>
      <c r="CM16" s="336"/>
      <c r="CN16" s="336"/>
      <c r="CO16" s="336"/>
      <c r="CP16" s="336"/>
      <c r="CQ16" s="336"/>
      <c r="CR16" s="336"/>
      <c r="CS16" s="336"/>
      <c r="CT16" s="336"/>
      <c r="CU16" s="336"/>
      <c r="CV16" s="336"/>
      <c r="CW16" s="336"/>
      <c r="CX16" s="336"/>
      <c r="CY16" s="336"/>
      <c r="CZ16" s="336"/>
    </row>
    <row r="17" ht="3" customHeight="1" x14ac:dyDescent="0.25"/>
  </sheetData>
  <mergeCells count="20">
    <mergeCell ref="A9:BZ9"/>
    <mergeCell ref="CA9:CZ9"/>
    <mergeCell ref="A3:CZ3"/>
    <mergeCell ref="F6:CU6"/>
    <mergeCell ref="F7:CU7"/>
    <mergeCell ref="B4:CZ4"/>
    <mergeCell ref="A16:AK16"/>
    <mergeCell ref="AL16:BV16"/>
    <mergeCell ref="BW16:CZ16"/>
    <mergeCell ref="A10:BZ10"/>
    <mergeCell ref="CA10:CZ10"/>
    <mergeCell ref="B11:BY11"/>
    <mergeCell ref="CA11:CZ11"/>
    <mergeCell ref="B12:BY12"/>
    <mergeCell ref="CA12:CZ12"/>
    <mergeCell ref="B13:BY13"/>
    <mergeCell ref="CA13:CZ13"/>
    <mergeCell ref="A15:AK15"/>
    <mergeCell ref="AL15:BV15"/>
    <mergeCell ref="BW15:CZ15"/>
  </mergeCells>
  <pageMargins left="0.78740157480314965" right="0.59055118110236227" top="0.59055118110236227" bottom="0.39370078740157483" header="0.19685039370078741" footer="0.19685039370078741"/>
  <pageSetup paperSize="9" scale="98" orientation="portrait" horizontalDpi="4294967295" verticalDpi="4294967295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A32"/>
  <sheetViews>
    <sheetView view="pageBreakPreview" topLeftCell="A25" zoomScaleNormal="100" zoomScaleSheetLayoutView="100" workbookViewId="0">
      <selection activeCell="CW4" sqref="CW4"/>
    </sheetView>
  </sheetViews>
  <sheetFormatPr defaultColWidth="0.85546875" defaultRowHeight="15" x14ac:dyDescent="0.25"/>
  <cols>
    <col min="1" max="104" width="0.85546875" style="5"/>
    <col min="105" max="105" width="103.5703125" style="5" customWidth="1"/>
    <col min="106" max="16384" width="0.85546875" style="5"/>
  </cols>
  <sheetData>
    <row r="1" spans="1:105" s="1" customFormat="1" ht="15.75" x14ac:dyDescent="0.25">
      <c r="CZ1" s="2"/>
    </row>
    <row r="2" spans="1:105" s="1" customFormat="1" ht="6" customHeight="1" x14ac:dyDescent="0.25">
      <c r="CZ2" s="2"/>
    </row>
    <row r="3" spans="1:105" s="3" customFormat="1" ht="12" x14ac:dyDescent="0.2">
      <c r="CZ3" s="4" t="s">
        <v>1</v>
      </c>
    </row>
    <row r="4" spans="1:105" s="1" customFormat="1" ht="15.75" x14ac:dyDescent="0.25"/>
    <row r="5" spans="1:105" s="1" customFormat="1" ht="31.5" customHeight="1" x14ac:dyDescent="0.25">
      <c r="A5" s="356" t="s">
        <v>60</v>
      </c>
      <c r="B5" s="356"/>
      <c r="C5" s="356"/>
      <c r="D5" s="356"/>
      <c r="E5" s="356"/>
      <c r="F5" s="356"/>
      <c r="G5" s="356"/>
      <c r="H5" s="356"/>
      <c r="I5" s="356"/>
      <c r="J5" s="356"/>
      <c r="K5" s="356"/>
      <c r="L5" s="356"/>
      <c r="M5" s="356"/>
      <c r="N5" s="356"/>
      <c r="O5" s="356"/>
      <c r="P5" s="356"/>
      <c r="Q5" s="356"/>
      <c r="R5" s="356"/>
      <c r="S5" s="356"/>
      <c r="T5" s="356"/>
      <c r="U5" s="356"/>
      <c r="V5" s="356"/>
      <c r="W5" s="356"/>
      <c r="X5" s="356"/>
      <c r="Y5" s="356"/>
      <c r="Z5" s="356"/>
      <c r="AA5" s="356"/>
      <c r="AB5" s="356"/>
      <c r="AC5" s="356"/>
      <c r="AD5" s="356"/>
      <c r="AE5" s="356"/>
      <c r="AF5" s="356"/>
      <c r="AG5" s="356"/>
      <c r="AH5" s="356"/>
      <c r="AI5" s="356"/>
      <c r="AJ5" s="356"/>
      <c r="AK5" s="356"/>
      <c r="AL5" s="356"/>
      <c r="AM5" s="356"/>
      <c r="AN5" s="356"/>
      <c r="AO5" s="356"/>
      <c r="AP5" s="356"/>
      <c r="AQ5" s="356"/>
      <c r="AR5" s="356"/>
      <c r="AS5" s="356"/>
      <c r="AT5" s="356"/>
      <c r="AU5" s="356"/>
      <c r="AV5" s="356"/>
      <c r="AW5" s="356"/>
      <c r="AX5" s="356"/>
      <c r="AY5" s="356"/>
      <c r="AZ5" s="356"/>
      <c r="BA5" s="356"/>
      <c r="BB5" s="356"/>
      <c r="BC5" s="356"/>
      <c r="BD5" s="356"/>
      <c r="BE5" s="356"/>
      <c r="BF5" s="356"/>
      <c r="BG5" s="356"/>
      <c r="BH5" s="356"/>
      <c r="BI5" s="356"/>
      <c r="BJ5" s="356"/>
      <c r="BK5" s="356"/>
      <c r="BL5" s="356"/>
      <c r="BM5" s="356"/>
      <c r="BN5" s="356"/>
      <c r="BO5" s="356"/>
      <c r="BP5" s="356"/>
      <c r="BQ5" s="356"/>
      <c r="BR5" s="356"/>
      <c r="BS5" s="356"/>
      <c r="BT5" s="356"/>
      <c r="BU5" s="356"/>
      <c r="BV5" s="356"/>
      <c r="BW5" s="356"/>
      <c r="BX5" s="356"/>
      <c r="BY5" s="356"/>
      <c r="BZ5" s="356"/>
      <c r="CA5" s="356"/>
      <c r="CB5" s="356"/>
      <c r="CC5" s="356"/>
      <c r="CD5" s="356"/>
      <c r="CE5" s="356"/>
      <c r="CF5" s="356"/>
      <c r="CG5" s="356"/>
      <c r="CH5" s="356"/>
      <c r="CI5" s="356"/>
      <c r="CJ5" s="356"/>
      <c r="CK5" s="356"/>
      <c r="CL5" s="356"/>
      <c r="CM5" s="356"/>
      <c r="CN5" s="356"/>
      <c r="CO5" s="356"/>
      <c r="CP5" s="356"/>
      <c r="CQ5" s="356"/>
      <c r="CR5" s="356"/>
      <c r="CS5" s="356"/>
      <c r="CT5" s="356"/>
      <c r="CU5" s="356"/>
      <c r="CV5" s="356"/>
      <c r="CW5" s="356"/>
      <c r="CX5" s="356"/>
      <c r="CY5" s="356"/>
      <c r="CZ5" s="356"/>
    </row>
    <row r="6" spans="1:105" s="1" customFormat="1" ht="15.75" x14ac:dyDescent="0.25">
      <c r="F6" s="352" t="str">
        <f>Содержание!D6</f>
        <v>ООО "Энергонефть Томск"</v>
      </c>
      <c r="G6" s="352"/>
      <c r="H6" s="352"/>
      <c r="I6" s="352"/>
      <c r="J6" s="352"/>
      <c r="K6" s="352"/>
      <c r="L6" s="352"/>
      <c r="M6" s="352"/>
      <c r="N6" s="352"/>
      <c r="O6" s="352"/>
      <c r="P6" s="352"/>
      <c r="Q6" s="352"/>
      <c r="R6" s="352"/>
      <c r="S6" s="352"/>
      <c r="T6" s="352"/>
      <c r="U6" s="352"/>
      <c r="V6" s="352"/>
      <c r="W6" s="352"/>
      <c r="X6" s="352"/>
      <c r="Y6" s="352"/>
      <c r="Z6" s="352"/>
      <c r="AA6" s="352"/>
      <c r="AB6" s="352"/>
      <c r="AC6" s="352"/>
      <c r="AD6" s="352"/>
      <c r="AE6" s="352"/>
      <c r="AF6" s="352"/>
      <c r="AG6" s="352"/>
      <c r="AH6" s="352"/>
      <c r="AI6" s="352"/>
      <c r="AJ6" s="352"/>
      <c r="AK6" s="352"/>
      <c r="AL6" s="352"/>
      <c r="AM6" s="352"/>
      <c r="AN6" s="352"/>
      <c r="AO6" s="352"/>
      <c r="AP6" s="352"/>
      <c r="AQ6" s="352"/>
      <c r="AR6" s="352"/>
      <c r="AS6" s="352"/>
      <c r="AT6" s="352"/>
      <c r="AU6" s="352"/>
      <c r="AV6" s="352"/>
      <c r="AW6" s="352"/>
      <c r="AX6" s="352"/>
      <c r="AY6" s="352"/>
      <c r="AZ6" s="352"/>
      <c r="BA6" s="352"/>
      <c r="BB6" s="352"/>
      <c r="BC6" s="352"/>
      <c r="BD6" s="352"/>
      <c r="BE6" s="352"/>
      <c r="BF6" s="352"/>
      <c r="BG6" s="352"/>
      <c r="BH6" s="352"/>
      <c r="BI6" s="352"/>
      <c r="BJ6" s="352"/>
      <c r="BK6" s="352"/>
      <c r="BL6" s="352"/>
      <c r="BM6" s="352"/>
      <c r="BN6" s="352"/>
      <c r="BO6" s="352"/>
      <c r="BP6" s="352"/>
      <c r="BQ6" s="352"/>
      <c r="BR6" s="352"/>
      <c r="BS6" s="352"/>
      <c r="BT6" s="352"/>
      <c r="BU6" s="352"/>
      <c r="BV6" s="352"/>
      <c r="BW6" s="352"/>
      <c r="BX6" s="352"/>
      <c r="BY6" s="352"/>
      <c r="BZ6" s="352"/>
      <c r="CA6" s="352"/>
      <c r="CB6" s="352"/>
      <c r="CC6" s="352"/>
      <c r="CD6" s="352"/>
      <c r="CE6" s="352"/>
      <c r="CF6" s="352"/>
      <c r="CG6" s="352"/>
      <c r="CH6" s="352"/>
      <c r="CI6" s="352"/>
      <c r="CJ6" s="352"/>
      <c r="CK6" s="352"/>
      <c r="CL6" s="352"/>
      <c r="CM6" s="352"/>
      <c r="CN6" s="352"/>
      <c r="CO6" s="352"/>
      <c r="CP6" s="352"/>
      <c r="CQ6" s="352"/>
      <c r="CR6" s="352"/>
      <c r="CS6" s="352"/>
      <c r="CT6" s="352"/>
      <c r="CU6" s="352"/>
    </row>
    <row r="7" spans="1:105" s="1" customFormat="1" ht="15.75" x14ac:dyDescent="0.25">
      <c r="F7" s="336" t="s">
        <v>50</v>
      </c>
      <c r="G7" s="336"/>
      <c r="H7" s="336"/>
      <c r="I7" s="336"/>
      <c r="J7" s="336"/>
      <c r="K7" s="336"/>
      <c r="L7" s="336"/>
      <c r="M7" s="336"/>
      <c r="N7" s="336"/>
      <c r="O7" s="336"/>
      <c r="P7" s="336"/>
      <c r="Q7" s="336"/>
      <c r="R7" s="336"/>
      <c r="S7" s="336"/>
      <c r="T7" s="336"/>
      <c r="U7" s="336"/>
      <c r="V7" s="336"/>
      <c r="W7" s="336"/>
      <c r="X7" s="336"/>
      <c r="Y7" s="336"/>
      <c r="Z7" s="336"/>
      <c r="AA7" s="336"/>
      <c r="AB7" s="336"/>
      <c r="AC7" s="336"/>
      <c r="AD7" s="336"/>
      <c r="AE7" s="336"/>
      <c r="AF7" s="336"/>
      <c r="AG7" s="336"/>
      <c r="AH7" s="336"/>
      <c r="AI7" s="336"/>
      <c r="AJ7" s="336"/>
      <c r="AK7" s="336"/>
      <c r="AL7" s="336"/>
      <c r="AM7" s="336"/>
      <c r="AN7" s="336"/>
      <c r="AO7" s="336"/>
      <c r="AP7" s="336"/>
      <c r="AQ7" s="336"/>
      <c r="AR7" s="336"/>
      <c r="AS7" s="336"/>
      <c r="AT7" s="336"/>
      <c r="AU7" s="336"/>
      <c r="AV7" s="336"/>
      <c r="AW7" s="336"/>
      <c r="AX7" s="336"/>
      <c r="AY7" s="336"/>
      <c r="AZ7" s="336"/>
      <c r="BA7" s="336"/>
      <c r="BB7" s="336"/>
      <c r="BC7" s="336"/>
      <c r="BD7" s="336"/>
      <c r="BE7" s="336"/>
      <c r="BF7" s="336"/>
      <c r="BG7" s="336"/>
      <c r="BH7" s="336"/>
      <c r="BI7" s="336"/>
      <c r="BJ7" s="336"/>
      <c r="BK7" s="336"/>
      <c r="BL7" s="336"/>
      <c r="BM7" s="336"/>
      <c r="BN7" s="336"/>
      <c r="BO7" s="336"/>
      <c r="BP7" s="336"/>
      <c r="BQ7" s="336"/>
      <c r="BR7" s="336"/>
      <c r="BS7" s="336"/>
      <c r="BT7" s="336"/>
      <c r="BU7" s="336"/>
      <c r="BV7" s="336"/>
      <c r="BW7" s="336"/>
      <c r="BX7" s="336"/>
      <c r="BY7" s="336"/>
      <c r="BZ7" s="336"/>
      <c r="CA7" s="336"/>
      <c r="CB7" s="336"/>
      <c r="CC7" s="336"/>
      <c r="CD7" s="336"/>
      <c r="CE7" s="336"/>
      <c r="CF7" s="336"/>
      <c r="CG7" s="336"/>
      <c r="CH7" s="336"/>
      <c r="CI7" s="336"/>
      <c r="CJ7" s="336"/>
      <c r="CK7" s="336"/>
      <c r="CL7" s="336"/>
      <c r="CM7" s="336"/>
      <c r="CN7" s="336"/>
      <c r="CO7" s="336"/>
      <c r="CP7" s="336"/>
      <c r="CQ7" s="336"/>
      <c r="CR7" s="336"/>
      <c r="CS7" s="336"/>
      <c r="CT7" s="336"/>
      <c r="CU7" s="336"/>
    </row>
    <row r="9" spans="1:105" s="8" customFormat="1" ht="31.5" customHeight="1" x14ac:dyDescent="0.25">
      <c r="A9" s="359" t="s">
        <v>51</v>
      </c>
      <c r="B9" s="360"/>
      <c r="C9" s="360"/>
      <c r="D9" s="360"/>
      <c r="E9" s="360"/>
      <c r="F9" s="360"/>
      <c r="G9" s="360"/>
      <c r="H9" s="360"/>
      <c r="I9" s="360"/>
      <c r="J9" s="360"/>
      <c r="K9" s="360"/>
      <c r="L9" s="360"/>
      <c r="M9" s="360"/>
      <c r="N9" s="360"/>
      <c r="O9" s="360"/>
      <c r="P9" s="360"/>
      <c r="Q9" s="360"/>
      <c r="R9" s="360"/>
      <c r="S9" s="360"/>
      <c r="T9" s="360"/>
      <c r="U9" s="360"/>
      <c r="V9" s="360"/>
      <c r="W9" s="360"/>
      <c r="X9" s="360"/>
      <c r="Y9" s="360"/>
      <c r="Z9" s="360"/>
      <c r="AA9" s="360"/>
      <c r="AB9" s="360"/>
      <c r="AC9" s="360"/>
      <c r="AD9" s="360"/>
      <c r="AE9" s="360"/>
      <c r="AF9" s="360"/>
      <c r="AG9" s="360"/>
      <c r="AH9" s="360"/>
      <c r="AI9" s="360"/>
      <c r="AJ9" s="360"/>
      <c r="AK9" s="360"/>
      <c r="AL9" s="360"/>
      <c r="AM9" s="360"/>
      <c r="AN9" s="360"/>
      <c r="AO9" s="360"/>
      <c r="AP9" s="360"/>
      <c r="AQ9" s="360"/>
      <c r="AR9" s="360"/>
      <c r="AS9" s="361"/>
      <c r="AT9" s="359" t="s">
        <v>61</v>
      </c>
      <c r="AU9" s="360"/>
      <c r="AV9" s="360"/>
      <c r="AW9" s="360"/>
      <c r="AX9" s="360"/>
      <c r="AY9" s="360"/>
      <c r="AZ9" s="360"/>
      <c r="BA9" s="360"/>
      <c r="BB9" s="360"/>
      <c r="BC9" s="360"/>
      <c r="BD9" s="360"/>
      <c r="BE9" s="360"/>
      <c r="BF9" s="360"/>
      <c r="BG9" s="360"/>
      <c r="BH9" s="360"/>
      <c r="BI9" s="360"/>
      <c r="BJ9" s="360"/>
      <c r="BK9" s="360"/>
      <c r="BL9" s="360"/>
      <c r="BM9" s="360"/>
      <c r="BN9" s="360"/>
      <c r="BO9" s="360"/>
      <c r="BP9" s="360"/>
      <c r="BQ9" s="360"/>
      <c r="BR9" s="360"/>
      <c r="BS9" s="360"/>
      <c r="BT9" s="360"/>
      <c r="BU9" s="360"/>
      <c r="BV9" s="360"/>
      <c r="BW9" s="361"/>
      <c r="BX9" s="359" t="s">
        <v>62</v>
      </c>
      <c r="BY9" s="360"/>
      <c r="BZ9" s="360"/>
      <c r="CA9" s="360"/>
      <c r="CB9" s="360"/>
      <c r="CC9" s="360"/>
      <c r="CD9" s="360"/>
      <c r="CE9" s="360"/>
      <c r="CF9" s="360"/>
      <c r="CG9" s="360"/>
      <c r="CH9" s="360"/>
      <c r="CI9" s="360"/>
      <c r="CJ9" s="360"/>
      <c r="CK9" s="360"/>
      <c r="CL9" s="360"/>
      <c r="CM9" s="360"/>
      <c r="CN9" s="360"/>
      <c r="CO9" s="360"/>
      <c r="CP9" s="360"/>
      <c r="CQ9" s="360"/>
      <c r="CR9" s="360"/>
      <c r="CS9" s="360"/>
      <c r="CT9" s="360"/>
      <c r="CU9" s="360"/>
      <c r="CV9" s="360"/>
      <c r="CW9" s="360"/>
      <c r="CX9" s="360"/>
      <c r="CY9" s="360"/>
      <c r="CZ9" s="361"/>
    </row>
    <row r="10" spans="1:105" s="40" customFormat="1" ht="47.25" customHeight="1" x14ac:dyDescent="0.25">
      <c r="A10" s="39"/>
      <c r="B10" s="452" t="s">
        <v>63</v>
      </c>
      <c r="C10" s="452"/>
      <c r="D10" s="452"/>
      <c r="E10" s="452"/>
      <c r="F10" s="452"/>
      <c r="G10" s="452"/>
      <c r="H10" s="452"/>
      <c r="I10" s="452"/>
      <c r="J10" s="452"/>
      <c r="K10" s="452"/>
      <c r="L10" s="452"/>
      <c r="M10" s="452"/>
      <c r="N10" s="452"/>
      <c r="O10" s="452"/>
      <c r="P10" s="452"/>
      <c r="Q10" s="452"/>
      <c r="R10" s="452"/>
      <c r="S10" s="452"/>
      <c r="T10" s="452"/>
      <c r="U10" s="452"/>
      <c r="V10" s="452"/>
      <c r="W10" s="452"/>
      <c r="X10" s="452"/>
      <c r="Y10" s="452"/>
      <c r="Z10" s="452"/>
      <c r="AA10" s="452"/>
      <c r="AB10" s="452"/>
      <c r="AC10" s="452"/>
      <c r="AD10" s="452"/>
      <c r="AE10" s="452"/>
      <c r="AF10" s="452"/>
      <c r="AG10" s="452"/>
      <c r="AH10" s="452"/>
      <c r="AI10" s="452"/>
      <c r="AJ10" s="452"/>
      <c r="AK10" s="452"/>
      <c r="AL10" s="452"/>
      <c r="AM10" s="452"/>
      <c r="AN10" s="452"/>
      <c r="AO10" s="452"/>
      <c r="AP10" s="452"/>
      <c r="AQ10" s="452"/>
      <c r="AR10" s="452"/>
      <c r="AS10" s="462"/>
      <c r="AT10" s="463" t="s">
        <v>7</v>
      </c>
      <c r="AU10" s="444"/>
      <c r="AV10" s="444"/>
      <c r="AW10" s="444"/>
      <c r="AX10" s="444"/>
      <c r="AY10" s="444"/>
      <c r="AZ10" s="444"/>
      <c r="BA10" s="444"/>
      <c r="BB10" s="444"/>
      <c r="BC10" s="444"/>
      <c r="BD10" s="444"/>
      <c r="BE10" s="444"/>
      <c r="BF10" s="444"/>
      <c r="BG10" s="444"/>
      <c r="BH10" s="444"/>
      <c r="BI10" s="444"/>
      <c r="BJ10" s="444"/>
      <c r="BK10" s="444"/>
      <c r="BL10" s="444"/>
      <c r="BM10" s="444"/>
      <c r="BN10" s="444"/>
      <c r="BO10" s="444"/>
      <c r="BP10" s="444"/>
      <c r="BQ10" s="444"/>
      <c r="BR10" s="444"/>
      <c r="BS10" s="444"/>
      <c r="BT10" s="444"/>
      <c r="BU10" s="444"/>
      <c r="BV10" s="444"/>
      <c r="BW10" s="445"/>
      <c r="BX10" s="464">
        <f>'Форма 1.2'!F12</f>
        <v>5.4235040608147232E-2</v>
      </c>
      <c r="BY10" s="465"/>
      <c r="BZ10" s="465"/>
      <c r="CA10" s="465"/>
      <c r="CB10" s="465"/>
      <c r="CC10" s="465"/>
      <c r="CD10" s="465"/>
      <c r="CE10" s="465"/>
      <c r="CF10" s="465"/>
      <c r="CG10" s="465"/>
      <c r="CH10" s="465"/>
      <c r="CI10" s="465"/>
      <c r="CJ10" s="465"/>
      <c r="CK10" s="465"/>
      <c r="CL10" s="465"/>
      <c r="CM10" s="465"/>
      <c r="CN10" s="465"/>
      <c r="CO10" s="465"/>
      <c r="CP10" s="465"/>
      <c r="CQ10" s="465"/>
      <c r="CR10" s="465"/>
      <c r="CS10" s="465"/>
      <c r="CT10" s="465"/>
      <c r="CU10" s="465"/>
      <c r="CV10" s="465"/>
      <c r="CW10" s="465"/>
      <c r="CX10" s="465"/>
      <c r="CY10" s="465"/>
      <c r="CZ10" s="466"/>
    </row>
    <row r="11" spans="1:105" s="40" customFormat="1" ht="33.75" customHeight="1" x14ac:dyDescent="0.25">
      <c r="A11" s="41"/>
      <c r="B11" s="452" t="s">
        <v>64</v>
      </c>
      <c r="C11" s="452"/>
      <c r="D11" s="452"/>
      <c r="E11" s="452"/>
      <c r="F11" s="452"/>
      <c r="G11" s="452"/>
      <c r="H11" s="452"/>
      <c r="I11" s="452"/>
      <c r="J11" s="452"/>
      <c r="K11" s="452"/>
      <c r="L11" s="452"/>
      <c r="M11" s="452"/>
      <c r="N11" s="452"/>
      <c r="O11" s="452"/>
      <c r="P11" s="452"/>
      <c r="Q11" s="452"/>
      <c r="R11" s="452"/>
      <c r="S11" s="452"/>
      <c r="T11" s="452"/>
      <c r="U11" s="452"/>
      <c r="V11" s="452"/>
      <c r="W11" s="452"/>
      <c r="X11" s="452"/>
      <c r="Y11" s="452"/>
      <c r="Z11" s="452"/>
      <c r="AA11" s="452"/>
      <c r="AB11" s="452"/>
      <c r="AC11" s="452"/>
      <c r="AD11" s="452"/>
      <c r="AE11" s="452"/>
      <c r="AF11" s="452"/>
      <c r="AG11" s="452"/>
      <c r="AH11" s="452"/>
      <c r="AI11" s="452"/>
      <c r="AJ11" s="452"/>
      <c r="AK11" s="452"/>
      <c r="AL11" s="452"/>
      <c r="AM11" s="452"/>
      <c r="AN11" s="452"/>
      <c r="AO11" s="452"/>
      <c r="AP11" s="452"/>
      <c r="AQ11" s="452"/>
      <c r="AR11" s="452"/>
      <c r="AS11" s="462"/>
      <c r="AT11" s="463" t="s">
        <v>65</v>
      </c>
      <c r="AU11" s="444"/>
      <c r="AV11" s="444"/>
      <c r="AW11" s="444"/>
      <c r="AX11" s="444"/>
      <c r="AY11" s="444"/>
      <c r="AZ11" s="444"/>
      <c r="BA11" s="444"/>
      <c r="BB11" s="444"/>
      <c r="BC11" s="444"/>
      <c r="BD11" s="444"/>
      <c r="BE11" s="444"/>
      <c r="BF11" s="444"/>
      <c r="BG11" s="444"/>
      <c r="BH11" s="444"/>
      <c r="BI11" s="444"/>
      <c r="BJ11" s="444"/>
      <c r="BK11" s="444"/>
      <c r="BL11" s="444"/>
      <c r="BM11" s="444"/>
      <c r="BN11" s="444"/>
      <c r="BO11" s="444"/>
      <c r="BP11" s="444"/>
      <c r="BQ11" s="444"/>
      <c r="BR11" s="444"/>
      <c r="BS11" s="444"/>
      <c r="BT11" s="444"/>
      <c r="BU11" s="444"/>
      <c r="BV11" s="444"/>
      <c r="BW11" s="445"/>
      <c r="BX11" s="464">
        <f>SUMPRODUCT(('Форма 8.1.'!H11:H690="В")*('Форма 8.1.'!AA11:AA690=1),'Форма 8.1.'!I11:I690,'Форма 8.1.'!V11:V690)/1000</f>
        <v>71.030666663086194</v>
      </c>
      <c r="BY11" s="465"/>
      <c r="BZ11" s="465"/>
      <c r="CA11" s="465"/>
      <c r="CB11" s="465"/>
      <c r="CC11" s="465"/>
      <c r="CD11" s="465"/>
      <c r="CE11" s="465"/>
      <c r="CF11" s="465"/>
      <c r="CG11" s="465"/>
      <c r="CH11" s="465"/>
      <c r="CI11" s="465"/>
      <c r="CJ11" s="465"/>
      <c r="CK11" s="465"/>
      <c r="CL11" s="465"/>
      <c r="CM11" s="465"/>
      <c r="CN11" s="465"/>
      <c r="CO11" s="465"/>
      <c r="CP11" s="465"/>
      <c r="CQ11" s="465"/>
      <c r="CR11" s="465"/>
      <c r="CS11" s="465"/>
      <c r="CT11" s="465"/>
      <c r="CU11" s="465"/>
      <c r="CV11" s="465"/>
      <c r="CW11" s="465"/>
      <c r="CX11" s="465"/>
      <c r="CY11" s="465"/>
      <c r="CZ11" s="466"/>
    </row>
    <row r="12" spans="1:105" s="40" customFormat="1" ht="47.25" customHeight="1" x14ac:dyDescent="0.25">
      <c r="A12" s="41"/>
      <c r="B12" s="452" t="s">
        <v>66</v>
      </c>
      <c r="C12" s="452"/>
      <c r="D12" s="452"/>
      <c r="E12" s="452"/>
      <c r="F12" s="452"/>
      <c r="G12" s="452"/>
      <c r="H12" s="452"/>
      <c r="I12" s="452"/>
      <c r="J12" s="452"/>
      <c r="K12" s="452"/>
      <c r="L12" s="452"/>
      <c r="M12" s="452"/>
      <c r="N12" s="452"/>
      <c r="O12" s="452"/>
      <c r="P12" s="452"/>
      <c r="Q12" s="452"/>
      <c r="R12" s="452"/>
      <c r="S12" s="452"/>
      <c r="T12" s="452"/>
      <c r="U12" s="452"/>
      <c r="V12" s="452"/>
      <c r="W12" s="452"/>
      <c r="X12" s="452"/>
      <c r="Y12" s="452"/>
      <c r="Z12" s="452"/>
      <c r="AA12" s="452"/>
      <c r="AB12" s="452"/>
      <c r="AC12" s="452"/>
      <c r="AD12" s="452"/>
      <c r="AE12" s="452"/>
      <c r="AF12" s="452"/>
      <c r="AG12" s="452"/>
      <c r="AH12" s="452"/>
      <c r="AI12" s="452"/>
      <c r="AJ12" s="452"/>
      <c r="AK12" s="452"/>
      <c r="AL12" s="452"/>
      <c r="AM12" s="452"/>
      <c r="AN12" s="452"/>
      <c r="AO12" s="452"/>
      <c r="AP12" s="452"/>
      <c r="AQ12" s="452"/>
      <c r="AR12" s="452"/>
      <c r="AS12" s="462"/>
      <c r="AT12" s="463" t="s">
        <v>10</v>
      </c>
      <c r="AU12" s="444"/>
      <c r="AV12" s="444"/>
      <c r="AW12" s="444"/>
      <c r="AX12" s="444"/>
      <c r="AY12" s="444"/>
      <c r="AZ12" s="444"/>
      <c r="BA12" s="444"/>
      <c r="BB12" s="444"/>
      <c r="BC12" s="444"/>
      <c r="BD12" s="444"/>
      <c r="BE12" s="444"/>
      <c r="BF12" s="444"/>
      <c r="BG12" s="444"/>
      <c r="BH12" s="444"/>
      <c r="BI12" s="444"/>
      <c r="BJ12" s="444"/>
      <c r="BK12" s="444"/>
      <c r="BL12" s="444"/>
      <c r="BM12" s="444"/>
      <c r="BN12" s="444"/>
      <c r="BO12" s="444"/>
      <c r="BP12" s="444"/>
      <c r="BQ12" s="444"/>
      <c r="BR12" s="444"/>
      <c r="BS12" s="444"/>
      <c r="BT12" s="444"/>
      <c r="BU12" s="444"/>
      <c r="BV12" s="444"/>
      <c r="BW12" s="445"/>
      <c r="BX12" s="464">
        <f>'Форма 1.3.'!BE12</f>
        <v>5.645615779558566E-2</v>
      </c>
      <c r="BY12" s="465"/>
      <c r="BZ12" s="465"/>
      <c r="CA12" s="465"/>
      <c r="CB12" s="465"/>
      <c r="CC12" s="465"/>
      <c r="CD12" s="465"/>
      <c r="CE12" s="465"/>
      <c r="CF12" s="465"/>
      <c r="CG12" s="465"/>
      <c r="CH12" s="465"/>
      <c r="CI12" s="465"/>
      <c r="CJ12" s="465"/>
      <c r="CK12" s="465"/>
      <c r="CL12" s="465"/>
      <c r="CM12" s="465"/>
      <c r="CN12" s="465"/>
      <c r="CO12" s="465"/>
      <c r="CP12" s="465"/>
      <c r="CQ12" s="465"/>
      <c r="CR12" s="465"/>
      <c r="CS12" s="465"/>
      <c r="CT12" s="465"/>
      <c r="CU12" s="465"/>
      <c r="CV12" s="465"/>
      <c r="CW12" s="465"/>
      <c r="CX12" s="465"/>
      <c r="CY12" s="465"/>
      <c r="CZ12" s="466"/>
      <c r="DA12" s="168"/>
    </row>
    <row r="13" spans="1:105" s="40" customFormat="1" ht="47.25" customHeight="1" x14ac:dyDescent="0.25">
      <c r="A13" s="41"/>
      <c r="B13" s="452" t="s">
        <v>67</v>
      </c>
      <c r="C13" s="452"/>
      <c r="D13" s="452"/>
      <c r="E13" s="452"/>
      <c r="F13" s="452"/>
      <c r="G13" s="452"/>
      <c r="H13" s="452"/>
      <c r="I13" s="452"/>
      <c r="J13" s="452"/>
      <c r="K13" s="452"/>
      <c r="L13" s="452"/>
      <c r="M13" s="452"/>
      <c r="N13" s="452"/>
      <c r="O13" s="452"/>
      <c r="P13" s="452"/>
      <c r="Q13" s="452"/>
      <c r="R13" s="452"/>
      <c r="S13" s="452"/>
      <c r="T13" s="452"/>
      <c r="U13" s="452"/>
      <c r="V13" s="452"/>
      <c r="W13" s="452"/>
      <c r="X13" s="452"/>
      <c r="Y13" s="452"/>
      <c r="Z13" s="452"/>
      <c r="AA13" s="452"/>
      <c r="AB13" s="452"/>
      <c r="AC13" s="452"/>
      <c r="AD13" s="452"/>
      <c r="AE13" s="452"/>
      <c r="AF13" s="452"/>
      <c r="AG13" s="452"/>
      <c r="AH13" s="452"/>
      <c r="AI13" s="452"/>
      <c r="AJ13" s="452"/>
      <c r="AK13" s="452"/>
      <c r="AL13" s="452"/>
      <c r="AM13" s="452"/>
      <c r="AN13" s="452"/>
      <c r="AO13" s="452"/>
      <c r="AP13" s="452"/>
      <c r="AQ13" s="452"/>
      <c r="AR13" s="452"/>
      <c r="AS13" s="462"/>
      <c r="AT13" s="463" t="s">
        <v>13</v>
      </c>
      <c r="AU13" s="444"/>
      <c r="AV13" s="444"/>
      <c r="AW13" s="444"/>
      <c r="AX13" s="444"/>
      <c r="AY13" s="444"/>
      <c r="AZ13" s="444"/>
      <c r="BA13" s="444"/>
      <c r="BB13" s="444"/>
      <c r="BC13" s="444"/>
      <c r="BD13" s="444"/>
      <c r="BE13" s="444"/>
      <c r="BF13" s="444"/>
      <c r="BG13" s="444"/>
      <c r="BH13" s="444"/>
      <c r="BI13" s="444"/>
      <c r="BJ13" s="444"/>
      <c r="BK13" s="444"/>
      <c r="BL13" s="444"/>
      <c r="BM13" s="444"/>
      <c r="BN13" s="444"/>
      <c r="BO13" s="444"/>
      <c r="BP13" s="444"/>
      <c r="BQ13" s="444"/>
      <c r="BR13" s="444"/>
      <c r="BS13" s="444"/>
      <c r="BT13" s="444"/>
      <c r="BU13" s="444"/>
      <c r="BV13" s="444"/>
      <c r="BW13" s="445"/>
      <c r="BX13" s="464">
        <f>'Форма 1.3.'!BE14</f>
        <v>2.1879661859771259E-2</v>
      </c>
      <c r="BY13" s="465"/>
      <c r="BZ13" s="465"/>
      <c r="CA13" s="465"/>
      <c r="CB13" s="465"/>
      <c r="CC13" s="465"/>
      <c r="CD13" s="465"/>
      <c r="CE13" s="465"/>
      <c r="CF13" s="465"/>
      <c r="CG13" s="465"/>
      <c r="CH13" s="465"/>
      <c r="CI13" s="465"/>
      <c r="CJ13" s="465"/>
      <c r="CK13" s="465"/>
      <c r="CL13" s="465"/>
      <c r="CM13" s="465"/>
      <c r="CN13" s="465"/>
      <c r="CO13" s="465"/>
      <c r="CP13" s="465"/>
      <c r="CQ13" s="465"/>
      <c r="CR13" s="465"/>
      <c r="CS13" s="465"/>
      <c r="CT13" s="465"/>
      <c r="CU13" s="465"/>
      <c r="CV13" s="465"/>
      <c r="CW13" s="465"/>
      <c r="CX13" s="465"/>
      <c r="CY13" s="465"/>
      <c r="CZ13" s="466"/>
      <c r="DA13" s="168"/>
    </row>
    <row r="14" spans="1:105" s="40" customFormat="1" ht="47.25" customHeight="1" x14ac:dyDescent="0.25">
      <c r="A14" s="41"/>
      <c r="B14" s="452" t="s">
        <v>68</v>
      </c>
      <c r="C14" s="452"/>
      <c r="D14" s="452"/>
      <c r="E14" s="452"/>
      <c r="F14" s="452"/>
      <c r="G14" s="452"/>
      <c r="H14" s="452"/>
      <c r="I14" s="452"/>
      <c r="J14" s="452"/>
      <c r="K14" s="452"/>
      <c r="L14" s="452"/>
      <c r="M14" s="452"/>
      <c r="N14" s="452"/>
      <c r="O14" s="452"/>
      <c r="P14" s="452"/>
      <c r="Q14" s="452"/>
      <c r="R14" s="452"/>
      <c r="S14" s="452"/>
      <c r="T14" s="452"/>
      <c r="U14" s="452"/>
      <c r="V14" s="452"/>
      <c r="W14" s="452"/>
      <c r="X14" s="452"/>
      <c r="Y14" s="452"/>
      <c r="Z14" s="452"/>
      <c r="AA14" s="452"/>
      <c r="AB14" s="452"/>
      <c r="AC14" s="452"/>
      <c r="AD14" s="452"/>
      <c r="AE14" s="452"/>
      <c r="AF14" s="452"/>
      <c r="AG14" s="452"/>
      <c r="AH14" s="452"/>
      <c r="AI14" s="452"/>
      <c r="AJ14" s="452"/>
      <c r="AK14" s="452"/>
      <c r="AL14" s="452"/>
      <c r="AM14" s="452"/>
      <c r="AN14" s="452"/>
      <c r="AO14" s="452"/>
      <c r="AP14" s="452"/>
      <c r="AQ14" s="452"/>
      <c r="AR14" s="452"/>
      <c r="AS14" s="462"/>
      <c r="AT14" s="463" t="s">
        <v>69</v>
      </c>
      <c r="AU14" s="444"/>
      <c r="AV14" s="444"/>
      <c r="AW14" s="444"/>
      <c r="AX14" s="444"/>
      <c r="AY14" s="444"/>
      <c r="AZ14" s="444"/>
      <c r="BA14" s="444"/>
      <c r="BB14" s="444"/>
      <c r="BC14" s="444"/>
      <c r="BD14" s="444"/>
      <c r="BE14" s="444"/>
      <c r="BF14" s="444"/>
      <c r="BG14" s="444"/>
      <c r="BH14" s="444"/>
      <c r="BI14" s="444"/>
      <c r="BJ14" s="444"/>
      <c r="BK14" s="444"/>
      <c r="BL14" s="444"/>
      <c r="BM14" s="444"/>
      <c r="BN14" s="444"/>
      <c r="BO14" s="444"/>
      <c r="BP14" s="444"/>
      <c r="BQ14" s="444"/>
      <c r="BR14" s="444"/>
      <c r="BS14" s="444"/>
      <c r="BT14" s="444"/>
      <c r="BU14" s="444"/>
      <c r="BV14" s="444"/>
      <c r="BW14" s="445"/>
      <c r="BX14" s="455">
        <f>0.5*'Форма 3.1.'!CA13+0.5*'Форма 3.2.'!CA13</f>
        <v>1</v>
      </c>
      <c r="BY14" s="456"/>
      <c r="BZ14" s="456"/>
      <c r="CA14" s="456"/>
      <c r="CB14" s="456"/>
      <c r="CC14" s="456"/>
      <c r="CD14" s="456"/>
      <c r="CE14" s="456"/>
      <c r="CF14" s="456"/>
      <c r="CG14" s="456"/>
      <c r="CH14" s="456"/>
      <c r="CI14" s="456"/>
      <c r="CJ14" s="456"/>
      <c r="CK14" s="456"/>
      <c r="CL14" s="456"/>
      <c r="CM14" s="456"/>
      <c r="CN14" s="456"/>
      <c r="CO14" s="456"/>
      <c r="CP14" s="456"/>
      <c r="CQ14" s="456"/>
      <c r="CR14" s="456"/>
      <c r="CS14" s="456"/>
      <c r="CT14" s="456"/>
      <c r="CU14" s="456"/>
      <c r="CV14" s="456"/>
      <c r="CW14" s="456"/>
      <c r="CX14" s="456"/>
      <c r="CY14" s="456"/>
      <c r="CZ14" s="457"/>
      <c r="DA14" s="40" t="s">
        <v>724</v>
      </c>
    </row>
    <row r="15" spans="1:105" s="40" customFormat="1" ht="61.5" customHeight="1" x14ac:dyDescent="0.25">
      <c r="A15" s="41"/>
      <c r="B15" s="452" t="s">
        <v>70</v>
      </c>
      <c r="C15" s="452"/>
      <c r="D15" s="452"/>
      <c r="E15" s="452"/>
      <c r="F15" s="452"/>
      <c r="G15" s="452"/>
      <c r="H15" s="452"/>
      <c r="I15" s="452"/>
      <c r="J15" s="452"/>
      <c r="K15" s="452"/>
      <c r="L15" s="452"/>
      <c r="M15" s="452"/>
      <c r="N15" s="452"/>
      <c r="O15" s="452"/>
      <c r="P15" s="452"/>
      <c r="Q15" s="452"/>
      <c r="R15" s="452"/>
      <c r="S15" s="452"/>
      <c r="T15" s="452"/>
      <c r="U15" s="452"/>
      <c r="V15" s="452"/>
      <c r="W15" s="452"/>
      <c r="X15" s="452"/>
      <c r="Y15" s="452"/>
      <c r="Z15" s="452"/>
      <c r="AA15" s="452"/>
      <c r="AB15" s="452"/>
      <c r="AC15" s="452"/>
      <c r="AD15" s="452"/>
      <c r="AE15" s="452"/>
      <c r="AF15" s="452"/>
      <c r="AG15" s="452"/>
      <c r="AH15" s="452"/>
      <c r="AI15" s="452"/>
      <c r="AJ15" s="452"/>
      <c r="AK15" s="452"/>
      <c r="AL15" s="452"/>
      <c r="AM15" s="452"/>
      <c r="AN15" s="452"/>
      <c r="AO15" s="452"/>
      <c r="AP15" s="452"/>
      <c r="AQ15" s="452"/>
      <c r="AR15" s="452"/>
      <c r="AS15" s="462"/>
      <c r="AT15" s="463" t="s">
        <v>71</v>
      </c>
      <c r="AU15" s="444"/>
      <c r="AV15" s="444"/>
      <c r="AW15" s="444"/>
      <c r="AX15" s="444"/>
      <c r="AY15" s="444"/>
      <c r="AZ15" s="444"/>
      <c r="BA15" s="444"/>
      <c r="BB15" s="444"/>
      <c r="BC15" s="444"/>
      <c r="BD15" s="444"/>
      <c r="BE15" s="444"/>
      <c r="BF15" s="444"/>
      <c r="BG15" s="444"/>
      <c r="BH15" s="444"/>
      <c r="BI15" s="444"/>
      <c r="BJ15" s="444"/>
      <c r="BK15" s="444"/>
      <c r="BL15" s="444"/>
      <c r="BM15" s="444"/>
      <c r="BN15" s="444"/>
      <c r="BO15" s="444"/>
      <c r="BP15" s="444"/>
      <c r="BQ15" s="444"/>
      <c r="BR15" s="444"/>
      <c r="BS15" s="444"/>
      <c r="BT15" s="444"/>
      <c r="BU15" s="444"/>
      <c r="BV15" s="444"/>
      <c r="BW15" s="445"/>
      <c r="BX15" s="464">
        <f>0.1*'Форма 2.1'!F38+0.7*'Форма 2.2'!F28+0.2*'Форма 2.3'!F37</f>
        <v>0.88231999999999999</v>
      </c>
      <c r="BY15" s="465">
        <f>0.1*'[35]Форма 2.1'!CA45+0.7*'[35]Форма 2.2'!CA35+0.2*'[35]Форма 2.3'!CA44</f>
        <v>0</v>
      </c>
      <c r="BZ15" s="465">
        <f>0.1*'[35]Форма 2.1'!CB45+0.7*'[35]Форма 2.2'!CB35+0.2*'[35]Форма 2.3'!CB44</f>
        <v>0</v>
      </c>
      <c r="CA15" s="465">
        <f>0.1*'[35]Форма 2.1'!CC45+0.7*'[35]Форма 2.2'!CC35+0.2*'[35]Форма 2.3'!CC44</f>
        <v>0</v>
      </c>
      <c r="CB15" s="465">
        <f>0.1*'[35]Форма 2.1'!CD45+0.7*'[35]Форма 2.2'!CD35+0.2*'[35]Форма 2.3'!CD44</f>
        <v>0</v>
      </c>
      <c r="CC15" s="465">
        <f>0.1*'[35]Форма 2.1'!CE45+0.7*'[35]Форма 2.2'!CE35+0.2*'[35]Форма 2.3'!CE44</f>
        <v>0</v>
      </c>
      <c r="CD15" s="465">
        <f>0.1*'[35]Форма 2.1'!CF45+0.7*'[35]Форма 2.2'!CF35+0.2*'[35]Форма 2.3'!CF44</f>
        <v>0</v>
      </c>
      <c r="CE15" s="465">
        <f>0.1*'[35]Форма 2.1'!CG45+0.7*'[35]Форма 2.2'!CG35+0.2*'[35]Форма 2.3'!CG44</f>
        <v>0</v>
      </c>
      <c r="CF15" s="465">
        <f>0.1*'[35]Форма 2.1'!CH45+0.7*'[35]Форма 2.2'!CH35+0.2*'[35]Форма 2.3'!CH44</f>
        <v>0</v>
      </c>
      <c r="CG15" s="465">
        <f>0.1*'[35]Форма 2.1'!CI45+0.7*'[35]Форма 2.2'!CI35+0.2*'[35]Форма 2.3'!CI44</f>
        <v>0</v>
      </c>
      <c r="CH15" s="465">
        <f>0.1*'[35]Форма 2.1'!CJ45+0.7*'[35]Форма 2.2'!CJ35+0.2*'[35]Форма 2.3'!CJ44</f>
        <v>0</v>
      </c>
      <c r="CI15" s="465">
        <f>0.1*'[35]Форма 2.1'!CK45+0.7*'[35]Форма 2.2'!CK35+0.2*'[35]Форма 2.3'!CK44</f>
        <v>0</v>
      </c>
      <c r="CJ15" s="465">
        <f>0.1*'[35]Форма 2.1'!CL45+0.7*'[35]Форма 2.2'!CL35+0.2*'[35]Форма 2.3'!CL44</f>
        <v>0</v>
      </c>
      <c r="CK15" s="465">
        <f>0.1*'[35]Форма 2.1'!CM45+0.7*'[35]Форма 2.2'!CM35+0.2*'[35]Форма 2.3'!CM44</f>
        <v>0</v>
      </c>
      <c r="CL15" s="465">
        <f>0.1*'[35]Форма 2.1'!CN45+0.7*'[35]Форма 2.2'!CN35+0.2*'[35]Форма 2.3'!CN44</f>
        <v>0</v>
      </c>
      <c r="CM15" s="465">
        <f>0.1*'[35]Форма 2.1'!CO45+0.7*'[35]Форма 2.2'!CO35+0.2*'[35]Форма 2.3'!CO44</f>
        <v>0</v>
      </c>
      <c r="CN15" s="465">
        <f>0.1*'[35]Форма 2.1'!CP45+0.7*'[35]Форма 2.2'!CP35+0.2*'[35]Форма 2.3'!CP44</f>
        <v>0</v>
      </c>
      <c r="CO15" s="465">
        <f>0.1*'[35]Форма 2.1'!CQ45+0.7*'[35]Форма 2.2'!CQ35+0.2*'[35]Форма 2.3'!CQ44</f>
        <v>0</v>
      </c>
      <c r="CP15" s="465">
        <f>0.1*'[35]Форма 2.1'!CR45+0.7*'[35]Форма 2.2'!CR35+0.2*'[35]Форма 2.3'!CR44</f>
        <v>0</v>
      </c>
      <c r="CQ15" s="465">
        <f>0.1*'[35]Форма 2.1'!CS45+0.7*'[35]Форма 2.2'!CS35+0.2*'[35]Форма 2.3'!CS44</f>
        <v>0</v>
      </c>
      <c r="CR15" s="465">
        <f>0.1*'[35]Форма 2.1'!CT45+0.7*'[35]Форма 2.2'!CT35+0.2*'[35]Форма 2.3'!CT44</f>
        <v>0</v>
      </c>
      <c r="CS15" s="465">
        <f>0.1*'[35]Форма 2.1'!CU45+0.7*'[35]Форма 2.2'!CU35+0.2*'[35]Форма 2.3'!CU44</f>
        <v>0</v>
      </c>
      <c r="CT15" s="465">
        <f>0.1*'[35]Форма 2.1'!CV45+0.7*'[35]Форма 2.2'!CV35+0.2*'[35]Форма 2.3'!CV44</f>
        <v>0</v>
      </c>
      <c r="CU15" s="465">
        <f>0.1*'[35]Форма 2.1'!CW45+0.7*'[35]Форма 2.2'!CW35+0.2*'[35]Форма 2.3'!CW44</f>
        <v>0</v>
      </c>
      <c r="CV15" s="465">
        <f>0.1*'[35]Форма 2.1'!CX45+0.7*'[35]Форма 2.2'!CX35+0.2*'[35]Форма 2.3'!CX44</f>
        <v>0</v>
      </c>
      <c r="CW15" s="465">
        <f>0.1*'[35]Форма 2.1'!CY45+0.7*'[35]Форма 2.2'!CY35+0.2*'[35]Форма 2.3'!CY44</f>
        <v>0</v>
      </c>
      <c r="CX15" s="465">
        <f>0.1*'[35]Форма 2.1'!CZ45+0.7*'[35]Форма 2.2'!CZ35+0.2*'[35]Форма 2.3'!CZ44</f>
        <v>0</v>
      </c>
      <c r="CY15" s="465">
        <f>0.1*'[35]Форма 2.1'!DA45+0.7*'[35]Форма 2.2'!DA35+0.2*'[35]Форма 2.3'!DA44</f>
        <v>0</v>
      </c>
      <c r="CZ15" s="466">
        <f>0.1*'[35]Форма 2.1'!DB45+0.7*'[35]Форма 2.2'!DB35+0.2*'[35]Форма 2.3'!DB44</f>
        <v>0</v>
      </c>
    </row>
    <row r="16" spans="1:105" s="40" customFormat="1" ht="31.7" customHeight="1" x14ac:dyDescent="0.25">
      <c r="A16" s="41"/>
      <c r="B16" s="458" t="s">
        <v>72</v>
      </c>
      <c r="C16" s="458"/>
      <c r="D16" s="458"/>
      <c r="E16" s="458"/>
      <c r="F16" s="458"/>
      <c r="G16" s="458"/>
      <c r="H16" s="458"/>
      <c r="I16" s="458"/>
      <c r="J16" s="458"/>
      <c r="K16" s="458"/>
      <c r="L16" s="458"/>
      <c r="M16" s="458"/>
      <c r="N16" s="458"/>
      <c r="O16" s="458"/>
      <c r="P16" s="458"/>
      <c r="Q16" s="458"/>
      <c r="R16" s="458"/>
      <c r="S16" s="458"/>
      <c r="T16" s="458"/>
      <c r="U16" s="458"/>
      <c r="V16" s="458"/>
      <c r="W16" s="458"/>
      <c r="X16" s="458"/>
      <c r="Y16" s="458"/>
      <c r="Z16" s="458"/>
      <c r="AA16" s="458"/>
      <c r="AB16" s="458"/>
      <c r="AC16" s="458"/>
      <c r="AD16" s="458"/>
      <c r="AE16" s="458"/>
      <c r="AF16" s="458"/>
      <c r="AG16" s="458"/>
      <c r="AH16" s="458"/>
      <c r="AI16" s="458"/>
      <c r="AJ16" s="458"/>
      <c r="AK16" s="458"/>
      <c r="AL16" s="458"/>
      <c r="AM16" s="458"/>
      <c r="AN16" s="458"/>
      <c r="AO16" s="458"/>
      <c r="AP16" s="458"/>
      <c r="AQ16" s="458"/>
      <c r="AR16" s="458"/>
      <c r="AS16" s="459"/>
      <c r="AT16" s="443" t="s">
        <v>73</v>
      </c>
      <c r="AU16" s="460"/>
      <c r="AV16" s="460"/>
      <c r="AW16" s="460"/>
      <c r="AX16" s="460"/>
      <c r="AY16" s="460"/>
      <c r="AZ16" s="460"/>
      <c r="BA16" s="460"/>
      <c r="BB16" s="460"/>
      <c r="BC16" s="460"/>
      <c r="BD16" s="460"/>
      <c r="BE16" s="460"/>
      <c r="BF16" s="460"/>
      <c r="BG16" s="460"/>
      <c r="BH16" s="460"/>
      <c r="BI16" s="460"/>
      <c r="BJ16" s="460"/>
      <c r="BK16" s="460"/>
      <c r="BL16" s="460"/>
      <c r="BM16" s="460"/>
      <c r="BN16" s="460"/>
      <c r="BO16" s="460"/>
      <c r="BP16" s="460"/>
      <c r="BQ16" s="460"/>
      <c r="BR16" s="460"/>
      <c r="BS16" s="460"/>
      <c r="BT16" s="460"/>
      <c r="BU16" s="460"/>
      <c r="BV16" s="460"/>
      <c r="BW16" s="461"/>
      <c r="BX16" s="455">
        <f>'Факт и План'!F9</f>
        <v>5.4600000000000003E-2</v>
      </c>
      <c r="BY16" s="456"/>
      <c r="BZ16" s="456"/>
      <c r="CA16" s="456"/>
      <c r="CB16" s="456"/>
      <c r="CC16" s="456"/>
      <c r="CD16" s="456"/>
      <c r="CE16" s="456"/>
      <c r="CF16" s="456"/>
      <c r="CG16" s="456"/>
      <c r="CH16" s="456"/>
      <c r="CI16" s="456"/>
      <c r="CJ16" s="456"/>
      <c r="CK16" s="456"/>
      <c r="CL16" s="456"/>
      <c r="CM16" s="456"/>
      <c r="CN16" s="456"/>
      <c r="CO16" s="456"/>
      <c r="CP16" s="456"/>
      <c r="CQ16" s="456"/>
      <c r="CR16" s="456"/>
      <c r="CS16" s="456"/>
      <c r="CT16" s="456"/>
      <c r="CU16" s="456"/>
      <c r="CV16" s="456"/>
      <c r="CW16" s="456"/>
      <c r="CX16" s="456"/>
      <c r="CY16" s="456"/>
      <c r="CZ16" s="457"/>
    </row>
    <row r="17" spans="1:104" s="40" customFormat="1" ht="31.7" customHeight="1" x14ac:dyDescent="0.25">
      <c r="A17" s="41"/>
      <c r="B17" s="458" t="s">
        <v>74</v>
      </c>
      <c r="C17" s="458"/>
      <c r="D17" s="458"/>
      <c r="E17" s="458"/>
      <c r="F17" s="458"/>
      <c r="G17" s="458"/>
      <c r="H17" s="458"/>
      <c r="I17" s="458"/>
      <c r="J17" s="458"/>
      <c r="K17" s="458"/>
      <c r="L17" s="458"/>
      <c r="M17" s="458"/>
      <c r="N17" s="458"/>
      <c r="O17" s="458"/>
      <c r="P17" s="458"/>
      <c r="Q17" s="458"/>
      <c r="R17" s="458"/>
      <c r="S17" s="458"/>
      <c r="T17" s="458"/>
      <c r="U17" s="458"/>
      <c r="V17" s="458"/>
      <c r="W17" s="458"/>
      <c r="X17" s="458"/>
      <c r="Y17" s="458"/>
      <c r="Z17" s="458"/>
      <c r="AA17" s="458"/>
      <c r="AB17" s="458"/>
      <c r="AC17" s="458"/>
      <c r="AD17" s="458"/>
      <c r="AE17" s="458"/>
      <c r="AF17" s="458"/>
      <c r="AG17" s="458"/>
      <c r="AH17" s="458"/>
      <c r="AI17" s="458"/>
      <c r="AJ17" s="458"/>
      <c r="AK17" s="458"/>
      <c r="AL17" s="458"/>
      <c r="AM17" s="458"/>
      <c r="AN17" s="458"/>
      <c r="AO17" s="458"/>
      <c r="AP17" s="458"/>
      <c r="AQ17" s="458"/>
      <c r="AR17" s="458"/>
      <c r="AS17" s="459"/>
      <c r="AT17" s="443" t="s">
        <v>73</v>
      </c>
      <c r="AU17" s="460"/>
      <c r="AV17" s="460"/>
      <c r="AW17" s="460"/>
      <c r="AX17" s="460"/>
      <c r="AY17" s="460"/>
      <c r="AZ17" s="460"/>
      <c r="BA17" s="460"/>
      <c r="BB17" s="460"/>
      <c r="BC17" s="460"/>
      <c r="BD17" s="460"/>
      <c r="BE17" s="460"/>
      <c r="BF17" s="460"/>
      <c r="BG17" s="460"/>
      <c r="BH17" s="460"/>
      <c r="BI17" s="460"/>
      <c r="BJ17" s="460"/>
      <c r="BK17" s="460"/>
      <c r="BL17" s="460"/>
      <c r="BM17" s="460"/>
      <c r="BN17" s="460"/>
      <c r="BO17" s="460"/>
      <c r="BP17" s="460"/>
      <c r="BQ17" s="460"/>
      <c r="BR17" s="460"/>
      <c r="BS17" s="460"/>
      <c r="BT17" s="460"/>
      <c r="BU17" s="460"/>
      <c r="BV17" s="460"/>
      <c r="BW17" s="461"/>
      <c r="BX17" s="455">
        <f>'Факт и План'!F10</f>
        <v>1</v>
      </c>
      <c r="BY17" s="456"/>
      <c r="BZ17" s="456"/>
      <c r="CA17" s="456"/>
      <c r="CB17" s="456"/>
      <c r="CC17" s="456"/>
      <c r="CD17" s="456"/>
      <c r="CE17" s="456"/>
      <c r="CF17" s="456"/>
      <c r="CG17" s="456"/>
      <c r="CH17" s="456"/>
      <c r="CI17" s="456"/>
      <c r="CJ17" s="456"/>
      <c r="CK17" s="456"/>
      <c r="CL17" s="456"/>
      <c r="CM17" s="456"/>
      <c r="CN17" s="456"/>
      <c r="CO17" s="456"/>
      <c r="CP17" s="456"/>
      <c r="CQ17" s="456"/>
      <c r="CR17" s="456"/>
      <c r="CS17" s="456"/>
      <c r="CT17" s="456"/>
      <c r="CU17" s="456"/>
      <c r="CV17" s="456"/>
      <c r="CW17" s="456"/>
      <c r="CX17" s="456"/>
      <c r="CY17" s="456"/>
      <c r="CZ17" s="457"/>
    </row>
    <row r="18" spans="1:104" s="40" customFormat="1" ht="31.7" customHeight="1" x14ac:dyDescent="0.25">
      <c r="A18" s="41"/>
      <c r="B18" s="458" t="s">
        <v>75</v>
      </c>
      <c r="C18" s="458"/>
      <c r="D18" s="458"/>
      <c r="E18" s="458"/>
      <c r="F18" s="458"/>
      <c r="G18" s="458"/>
      <c r="H18" s="458"/>
      <c r="I18" s="458"/>
      <c r="J18" s="458"/>
      <c r="K18" s="458"/>
      <c r="L18" s="458"/>
      <c r="M18" s="458"/>
      <c r="N18" s="458"/>
      <c r="O18" s="458"/>
      <c r="P18" s="458"/>
      <c r="Q18" s="458"/>
      <c r="R18" s="458"/>
      <c r="S18" s="458"/>
      <c r="T18" s="458"/>
      <c r="U18" s="458"/>
      <c r="V18" s="458"/>
      <c r="W18" s="458"/>
      <c r="X18" s="458"/>
      <c r="Y18" s="458"/>
      <c r="Z18" s="458"/>
      <c r="AA18" s="458"/>
      <c r="AB18" s="458"/>
      <c r="AC18" s="458"/>
      <c r="AD18" s="458"/>
      <c r="AE18" s="458"/>
      <c r="AF18" s="458"/>
      <c r="AG18" s="458"/>
      <c r="AH18" s="458"/>
      <c r="AI18" s="458"/>
      <c r="AJ18" s="458"/>
      <c r="AK18" s="458"/>
      <c r="AL18" s="458"/>
      <c r="AM18" s="458"/>
      <c r="AN18" s="458"/>
      <c r="AO18" s="458"/>
      <c r="AP18" s="458"/>
      <c r="AQ18" s="458"/>
      <c r="AR18" s="458"/>
      <c r="AS18" s="459"/>
      <c r="AT18" s="443" t="s">
        <v>73</v>
      </c>
      <c r="AU18" s="460"/>
      <c r="AV18" s="460"/>
      <c r="AW18" s="460"/>
      <c r="AX18" s="460"/>
      <c r="AY18" s="460"/>
      <c r="AZ18" s="460"/>
      <c r="BA18" s="460"/>
      <c r="BB18" s="460"/>
      <c r="BC18" s="460"/>
      <c r="BD18" s="460"/>
      <c r="BE18" s="460"/>
      <c r="BF18" s="460"/>
      <c r="BG18" s="460"/>
      <c r="BH18" s="460"/>
      <c r="BI18" s="460"/>
      <c r="BJ18" s="460"/>
      <c r="BK18" s="460"/>
      <c r="BL18" s="460"/>
      <c r="BM18" s="460"/>
      <c r="BN18" s="460"/>
      <c r="BO18" s="460"/>
      <c r="BP18" s="460"/>
      <c r="BQ18" s="460"/>
      <c r="BR18" s="460"/>
      <c r="BS18" s="460"/>
      <c r="BT18" s="460"/>
      <c r="BU18" s="460"/>
      <c r="BV18" s="460"/>
      <c r="BW18" s="461"/>
      <c r="BX18" s="455">
        <f>'Факт и План'!F11</f>
        <v>0.89749999999999996</v>
      </c>
      <c r="BY18" s="456"/>
      <c r="BZ18" s="456"/>
      <c r="CA18" s="456"/>
      <c r="CB18" s="456"/>
      <c r="CC18" s="456"/>
      <c r="CD18" s="456"/>
      <c r="CE18" s="456"/>
      <c r="CF18" s="456"/>
      <c r="CG18" s="456"/>
      <c r="CH18" s="456"/>
      <c r="CI18" s="456"/>
      <c r="CJ18" s="456"/>
      <c r="CK18" s="456"/>
      <c r="CL18" s="456"/>
      <c r="CM18" s="456"/>
      <c r="CN18" s="456"/>
      <c r="CO18" s="456"/>
      <c r="CP18" s="456"/>
      <c r="CQ18" s="456"/>
      <c r="CR18" s="456"/>
      <c r="CS18" s="456"/>
      <c r="CT18" s="456"/>
      <c r="CU18" s="456"/>
      <c r="CV18" s="456"/>
      <c r="CW18" s="456"/>
      <c r="CX18" s="456"/>
      <c r="CY18" s="456"/>
      <c r="CZ18" s="457"/>
    </row>
    <row r="19" spans="1:104" s="40" customFormat="1" ht="31.7" customHeight="1" x14ac:dyDescent="0.25">
      <c r="A19" s="41"/>
      <c r="B19" s="458" t="s">
        <v>76</v>
      </c>
      <c r="C19" s="458"/>
      <c r="D19" s="458"/>
      <c r="E19" s="458"/>
      <c r="F19" s="458"/>
      <c r="G19" s="458"/>
      <c r="H19" s="458"/>
      <c r="I19" s="458"/>
      <c r="J19" s="458"/>
      <c r="K19" s="458"/>
      <c r="L19" s="458"/>
      <c r="M19" s="458"/>
      <c r="N19" s="458"/>
      <c r="O19" s="458"/>
      <c r="P19" s="458"/>
      <c r="Q19" s="458"/>
      <c r="R19" s="458"/>
      <c r="S19" s="458"/>
      <c r="T19" s="458"/>
      <c r="U19" s="458"/>
      <c r="V19" s="458"/>
      <c r="W19" s="458"/>
      <c r="X19" s="458"/>
      <c r="Y19" s="458"/>
      <c r="Z19" s="458"/>
      <c r="AA19" s="458"/>
      <c r="AB19" s="458"/>
      <c r="AC19" s="458"/>
      <c r="AD19" s="458"/>
      <c r="AE19" s="458"/>
      <c r="AF19" s="458"/>
      <c r="AG19" s="458"/>
      <c r="AH19" s="458"/>
      <c r="AI19" s="458"/>
      <c r="AJ19" s="458"/>
      <c r="AK19" s="458"/>
      <c r="AL19" s="458"/>
      <c r="AM19" s="458"/>
      <c r="AN19" s="458"/>
      <c r="AO19" s="458"/>
      <c r="AP19" s="458"/>
      <c r="AQ19" s="458"/>
      <c r="AR19" s="458"/>
      <c r="AS19" s="459"/>
      <c r="AT19" s="443" t="s">
        <v>73</v>
      </c>
      <c r="AU19" s="460"/>
      <c r="AV19" s="460"/>
      <c r="AW19" s="460"/>
      <c r="AX19" s="460"/>
      <c r="AY19" s="460"/>
      <c r="AZ19" s="460"/>
      <c r="BA19" s="460"/>
      <c r="BB19" s="460"/>
      <c r="BC19" s="460"/>
      <c r="BD19" s="460"/>
      <c r="BE19" s="460"/>
      <c r="BF19" s="460"/>
      <c r="BG19" s="460"/>
      <c r="BH19" s="460"/>
      <c r="BI19" s="460"/>
      <c r="BJ19" s="460"/>
      <c r="BK19" s="460"/>
      <c r="BL19" s="460"/>
      <c r="BM19" s="460"/>
      <c r="BN19" s="460"/>
      <c r="BO19" s="460"/>
      <c r="BP19" s="460"/>
      <c r="BQ19" s="460"/>
      <c r="BR19" s="460"/>
      <c r="BS19" s="460"/>
      <c r="BT19" s="460"/>
      <c r="BU19" s="460"/>
      <c r="BV19" s="460"/>
      <c r="BW19" s="461"/>
      <c r="BX19" s="455" t="s">
        <v>171</v>
      </c>
      <c r="BY19" s="456"/>
      <c r="BZ19" s="456"/>
      <c r="CA19" s="456"/>
      <c r="CB19" s="456"/>
      <c r="CC19" s="456"/>
      <c r="CD19" s="456"/>
      <c r="CE19" s="456"/>
      <c r="CF19" s="456"/>
      <c r="CG19" s="456"/>
      <c r="CH19" s="456"/>
      <c r="CI19" s="456"/>
      <c r="CJ19" s="456"/>
      <c r="CK19" s="456"/>
      <c r="CL19" s="456"/>
      <c r="CM19" s="456"/>
      <c r="CN19" s="456"/>
      <c r="CO19" s="456"/>
      <c r="CP19" s="456"/>
      <c r="CQ19" s="456"/>
      <c r="CR19" s="456"/>
      <c r="CS19" s="456"/>
      <c r="CT19" s="456"/>
      <c r="CU19" s="456"/>
      <c r="CV19" s="456"/>
      <c r="CW19" s="456"/>
      <c r="CX19" s="456"/>
      <c r="CY19" s="456"/>
      <c r="CZ19" s="457"/>
    </row>
    <row r="20" spans="1:104" s="40" customFormat="1" ht="36.75" customHeight="1" x14ac:dyDescent="0.25">
      <c r="A20" s="41"/>
      <c r="B20" s="452" t="s">
        <v>77</v>
      </c>
      <c r="C20" s="452"/>
      <c r="D20" s="452"/>
      <c r="E20" s="452"/>
      <c r="F20" s="452"/>
      <c r="G20" s="452"/>
      <c r="H20" s="452"/>
      <c r="I20" s="452"/>
      <c r="J20" s="452"/>
      <c r="K20" s="452"/>
      <c r="L20" s="452"/>
      <c r="M20" s="452"/>
      <c r="N20" s="452"/>
      <c r="O20" s="452"/>
      <c r="P20" s="452"/>
      <c r="Q20" s="452"/>
      <c r="R20" s="452"/>
      <c r="S20" s="452"/>
      <c r="T20" s="452"/>
      <c r="U20" s="452"/>
      <c r="V20" s="452"/>
      <c r="W20" s="452"/>
      <c r="X20" s="452"/>
      <c r="Y20" s="452"/>
      <c r="Z20" s="452"/>
      <c r="AA20" s="452"/>
      <c r="AB20" s="452"/>
      <c r="AC20" s="452"/>
      <c r="AD20" s="452"/>
      <c r="AE20" s="452"/>
      <c r="AF20" s="452"/>
      <c r="AG20" s="452"/>
      <c r="AH20" s="452"/>
      <c r="AI20" s="452"/>
      <c r="AJ20" s="452"/>
      <c r="AK20" s="452"/>
      <c r="AL20" s="452"/>
      <c r="AM20" s="452"/>
      <c r="AN20" s="452"/>
      <c r="AO20" s="452"/>
      <c r="AP20" s="452"/>
      <c r="AQ20" s="452"/>
      <c r="AR20" s="452"/>
      <c r="AS20" s="42"/>
      <c r="AT20" s="449" t="s">
        <v>78</v>
      </c>
      <c r="AU20" s="453"/>
      <c r="AV20" s="453"/>
      <c r="AW20" s="453"/>
      <c r="AX20" s="453"/>
      <c r="AY20" s="453"/>
      <c r="AZ20" s="453"/>
      <c r="BA20" s="453"/>
      <c r="BB20" s="453"/>
      <c r="BC20" s="453"/>
      <c r="BD20" s="453"/>
      <c r="BE20" s="453"/>
      <c r="BF20" s="453"/>
      <c r="BG20" s="453"/>
      <c r="BH20" s="453"/>
      <c r="BI20" s="453"/>
      <c r="BJ20" s="453"/>
      <c r="BK20" s="453"/>
      <c r="BL20" s="453"/>
      <c r="BM20" s="453"/>
      <c r="BN20" s="453"/>
      <c r="BO20" s="453"/>
      <c r="BP20" s="453"/>
      <c r="BQ20" s="453"/>
      <c r="BR20" s="453"/>
      <c r="BS20" s="453"/>
      <c r="BT20" s="453"/>
      <c r="BU20" s="453"/>
      <c r="BV20" s="453"/>
      <c r="BW20" s="454"/>
      <c r="BX20" s="455" t="s">
        <v>171</v>
      </c>
      <c r="BY20" s="456"/>
      <c r="BZ20" s="456"/>
      <c r="CA20" s="456"/>
      <c r="CB20" s="456"/>
      <c r="CC20" s="456"/>
      <c r="CD20" s="456"/>
      <c r="CE20" s="456"/>
      <c r="CF20" s="456"/>
      <c r="CG20" s="456"/>
      <c r="CH20" s="456"/>
      <c r="CI20" s="456"/>
      <c r="CJ20" s="456"/>
      <c r="CK20" s="456"/>
      <c r="CL20" s="456"/>
      <c r="CM20" s="456"/>
      <c r="CN20" s="456"/>
      <c r="CO20" s="456"/>
      <c r="CP20" s="456"/>
      <c r="CQ20" s="456"/>
      <c r="CR20" s="456"/>
      <c r="CS20" s="456"/>
      <c r="CT20" s="456"/>
      <c r="CU20" s="456"/>
      <c r="CV20" s="456"/>
      <c r="CW20" s="456"/>
      <c r="CX20" s="456"/>
      <c r="CY20" s="456"/>
      <c r="CZ20" s="457"/>
    </row>
    <row r="21" spans="1:104" s="40" customFormat="1" ht="36.75" customHeight="1" x14ac:dyDescent="0.25">
      <c r="A21" s="41"/>
      <c r="B21" s="452" t="s">
        <v>79</v>
      </c>
      <c r="C21" s="452"/>
      <c r="D21" s="452"/>
      <c r="E21" s="452"/>
      <c r="F21" s="452"/>
      <c r="G21" s="452"/>
      <c r="H21" s="452"/>
      <c r="I21" s="452"/>
      <c r="J21" s="452"/>
      <c r="K21" s="452"/>
      <c r="L21" s="452"/>
      <c r="M21" s="452"/>
      <c r="N21" s="452"/>
      <c r="O21" s="452"/>
      <c r="P21" s="452"/>
      <c r="Q21" s="452"/>
      <c r="R21" s="452"/>
      <c r="S21" s="452"/>
      <c r="T21" s="452"/>
      <c r="U21" s="452"/>
      <c r="V21" s="452"/>
      <c r="W21" s="452"/>
      <c r="X21" s="452"/>
      <c r="Y21" s="452"/>
      <c r="Z21" s="452"/>
      <c r="AA21" s="452"/>
      <c r="AB21" s="452"/>
      <c r="AC21" s="452"/>
      <c r="AD21" s="452"/>
      <c r="AE21" s="452"/>
      <c r="AF21" s="452"/>
      <c r="AG21" s="452"/>
      <c r="AH21" s="452"/>
      <c r="AI21" s="452"/>
      <c r="AJ21" s="452"/>
      <c r="AK21" s="452"/>
      <c r="AL21" s="452"/>
      <c r="AM21" s="452"/>
      <c r="AN21" s="452"/>
      <c r="AO21" s="452"/>
      <c r="AP21" s="452"/>
      <c r="AQ21" s="452"/>
      <c r="AR21" s="452"/>
      <c r="AT21" s="449" t="s">
        <v>78</v>
      </c>
      <c r="AU21" s="453"/>
      <c r="AV21" s="453"/>
      <c r="AW21" s="453"/>
      <c r="AX21" s="453"/>
      <c r="AY21" s="453"/>
      <c r="AZ21" s="453"/>
      <c r="BA21" s="453"/>
      <c r="BB21" s="453"/>
      <c r="BC21" s="453"/>
      <c r="BD21" s="453"/>
      <c r="BE21" s="453"/>
      <c r="BF21" s="453"/>
      <c r="BG21" s="453"/>
      <c r="BH21" s="453"/>
      <c r="BI21" s="453"/>
      <c r="BJ21" s="453"/>
      <c r="BK21" s="453"/>
      <c r="BL21" s="453"/>
      <c r="BM21" s="453"/>
      <c r="BN21" s="453"/>
      <c r="BO21" s="453"/>
      <c r="BP21" s="453"/>
      <c r="BQ21" s="453"/>
      <c r="BR21" s="453"/>
      <c r="BS21" s="453"/>
      <c r="BT21" s="453"/>
      <c r="BU21" s="453"/>
      <c r="BV21" s="453"/>
      <c r="BW21" s="454"/>
      <c r="BX21" s="455" t="s">
        <v>171</v>
      </c>
      <c r="BY21" s="456"/>
      <c r="BZ21" s="456"/>
      <c r="CA21" s="456"/>
      <c r="CB21" s="456"/>
      <c r="CC21" s="456"/>
      <c r="CD21" s="456"/>
      <c r="CE21" s="456"/>
      <c r="CF21" s="456"/>
      <c r="CG21" s="456"/>
      <c r="CH21" s="456"/>
      <c r="CI21" s="456"/>
      <c r="CJ21" s="456"/>
      <c r="CK21" s="456"/>
      <c r="CL21" s="456"/>
      <c r="CM21" s="456"/>
      <c r="CN21" s="456"/>
      <c r="CO21" s="456"/>
      <c r="CP21" s="456"/>
      <c r="CQ21" s="456"/>
      <c r="CR21" s="456"/>
      <c r="CS21" s="456"/>
      <c r="CT21" s="456"/>
      <c r="CU21" s="456"/>
      <c r="CV21" s="456"/>
      <c r="CW21" s="456"/>
      <c r="CX21" s="456"/>
      <c r="CY21" s="456"/>
      <c r="CZ21" s="457"/>
    </row>
    <row r="22" spans="1:104" s="40" customFormat="1" ht="33.75" customHeight="1" x14ac:dyDescent="0.25">
      <c r="A22" s="41"/>
      <c r="B22" s="442" t="s">
        <v>80</v>
      </c>
      <c r="C22" s="442"/>
      <c r="D22" s="442"/>
      <c r="E22" s="442"/>
      <c r="F22" s="442"/>
      <c r="G22" s="442"/>
      <c r="H22" s="442"/>
      <c r="I22" s="442"/>
      <c r="J22" s="442"/>
      <c r="K22" s="442"/>
      <c r="L22" s="442"/>
      <c r="M22" s="442"/>
      <c r="N22" s="442"/>
      <c r="O22" s="442"/>
      <c r="P22" s="442"/>
      <c r="Q22" s="442"/>
      <c r="R22" s="442"/>
      <c r="S22" s="442"/>
      <c r="T22" s="442"/>
      <c r="U22" s="442"/>
      <c r="V22" s="442"/>
      <c r="W22" s="442"/>
      <c r="X22" s="442"/>
      <c r="Y22" s="442"/>
      <c r="Z22" s="442"/>
      <c r="AA22" s="442"/>
      <c r="AB22" s="442"/>
      <c r="AC22" s="442"/>
      <c r="AD22" s="442"/>
      <c r="AE22" s="442"/>
      <c r="AF22" s="442"/>
      <c r="AG22" s="442"/>
      <c r="AH22" s="442"/>
      <c r="AI22" s="442"/>
      <c r="AJ22" s="442"/>
      <c r="AK22" s="442"/>
      <c r="AL22" s="442"/>
      <c r="AM22" s="442"/>
      <c r="AN22" s="442"/>
      <c r="AO22" s="442"/>
      <c r="AP22" s="442"/>
      <c r="AQ22" s="442"/>
      <c r="AR22" s="442"/>
      <c r="AS22" s="43"/>
      <c r="AT22" s="449" t="s">
        <v>81</v>
      </c>
      <c r="AU22" s="450"/>
      <c r="AV22" s="450"/>
      <c r="AW22" s="450"/>
      <c r="AX22" s="450"/>
      <c r="AY22" s="450"/>
      <c r="AZ22" s="450"/>
      <c r="BA22" s="450"/>
      <c r="BB22" s="450"/>
      <c r="BC22" s="450"/>
      <c r="BD22" s="450"/>
      <c r="BE22" s="450"/>
      <c r="BF22" s="450"/>
      <c r="BG22" s="450"/>
      <c r="BH22" s="450"/>
      <c r="BI22" s="450"/>
      <c r="BJ22" s="450"/>
      <c r="BK22" s="450"/>
      <c r="BL22" s="450"/>
      <c r="BM22" s="450"/>
      <c r="BN22" s="450"/>
      <c r="BO22" s="450"/>
      <c r="BP22" s="450"/>
      <c r="BQ22" s="450"/>
      <c r="BR22" s="450"/>
      <c r="BS22" s="450"/>
      <c r="BT22" s="450"/>
      <c r="BU22" s="450"/>
      <c r="BV22" s="450"/>
      <c r="BW22" s="451"/>
      <c r="BX22" s="446">
        <v>0</v>
      </c>
      <c r="BY22" s="447"/>
      <c r="BZ22" s="447"/>
      <c r="CA22" s="447"/>
      <c r="CB22" s="447"/>
      <c r="CC22" s="447"/>
      <c r="CD22" s="447"/>
      <c r="CE22" s="447"/>
      <c r="CF22" s="447"/>
      <c r="CG22" s="447"/>
      <c r="CH22" s="447"/>
      <c r="CI22" s="447"/>
      <c r="CJ22" s="447"/>
      <c r="CK22" s="447"/>
      <c r="CL22" s="447"/>
      <c r="CM22" s="447"/>
      <c r="CN22" s="447"/>
      <c r="CO22" s="447"/>
      <c r="CP22" s="447"/>
      <c r="CQ22" s="447"/>
      <c r="CR22" s="447"/>
      <c r="CS22" s="447"/>
      <c r="CT22" s="447"/>
      <c r="CU22" s="447"/>
      <c r="CV22" s="447"/>
      <c r="CW22" s="447"/>
      <c r="CX22" s="447"/>
      <c r="CY22" s="447"/>
      <c r="CZ22" s="448"/>
    </row>
    <row r="23" spans="1:104" s="40" customFormat="1" ht="33.75" customHeight="1" x14ac:dyDescent="0.25">
      <c r="A23" s="41"/>
      <c r="B23" s="442" t="s">
        <v>82</v>
      </c>
      <c r="C23" s="442"/>
      <c r="D23" s="442"/>
      <c r="E23" s="442"/>
      <c r="F23" s="442"/>
      <c r="G23" s="442"/>
      <c r="H23" s="442"/>
      <c r="I23" s="442"/>
      <c r="J23" s="442"/>
      <c r="K23" s="442"/>
      <c r="L23" s="442"/>
      <c r="M23" s="442"/>
      <c r="N23" s="442"/>
      <c r="O23" s="442"/>
      <c r="P23" s="442"/>
      <c r="Q23" s="442"/>
      <c r="R23" s="442"/>
      <c r="S23" s="442"/>
      <c r="T23" s="442"/>
      <c r="U23" s="442"/>
      <c r="V23" s="442"/>
      <c r="W23" s="442"/>
      <c r="X23" s="442"/>
      <c r="Y23" s="442"/>
      <c r="Z23" s="442"/>
      <c r="AA23" s="442"/>
      <c r="AB23" s="442"/>
      <c r="AC23" s="442"/>
      <c r="AD23" s="442"/>
      <c r="AE23" s="442"/>
      <c r="AF23" s="442"/>
      <c r="AG23" s="442"/>
      <c r="AH23" s="442"/>
      <c r="AI23" s="442"/>
      <c r="AJ23" s="442"/>
      <c r="AK23" s="442"/>
      <c r="AL23" s="442"/>
      <c r="AM23" s="442"/>
      <c r="AN23" s="442"/>
      <c r="AO23" s="442"/>
      <c r="AP23" s="442"/>
      <c r="AQ23" s="442"/>
      <c r="AR23" s="442"/>
      <c r="AS23" s="43"/>
      <c r="AT23" s="449" t="s">
        <v>81</v>
      </c>
      <c r="AU23" s="450"/>
      <c r="AV23" s="450"/>
      <c r="AW23" s="450"/>
      <c r="AX23" s="450"/>
      <c r="AY23" s="450"/>
      <c r="AZ23" s="450"/>
      <c r="BA23" s="450"/>
      <c r="BB23" s="450"/>
      <c r="BC23" s="450"/>
      <c r="BD23" s="450"/>
      <c r="BE23" s="450"/>
      <c r="BF23" s="450"/>
      <c r="BG23" s="450"/>
      <c r="BH23" s="450"/>
      <c r="BI23" s="450"/>
      <c r="BJ23" s="450"/>
      <c r="BK23" s="450"/>
      <c r="BL23" s="450"/>
      <c r="BM23" s="450"/>
      <c r="BN23" s="450"/>
      <c r="BO23" s="450"/>
      <c r="BP23" s="450"/>
      <c r="BQ23" s="450"/>
      <c r="BR23" s="450"/>
      <c r="BS23" s="450"/>
      <c r="BT23" s="450"/>
      <c r="BU23" s="450"/>
      <c r="BV23" s="450"/>
      <c r="BW23" s="451"/>
      <c r="BX23" s="446">
        <v>0</v>
      </c>
      <c r="BY23" s="447"/>
      <c r="BZ23" s="447"/>
      <c r="CA23" s="447"/>
      <c r="CB23" s="447"/>
      <c r="CC23" s="447"/>
      <c r="CD23" s="447"/>
      <c r="CE23" s="447"/>
      <c r="CF23" s="447"/>
      <c r="CG23" s="447"/>
      <c r="CH23" s="447"/>
      <c r="CI23" s="447"/>
      <c r="CJ23" s="447"/>
      <c r="CK23" s="447"/>
      <c r="CL23" s="447"/>
      <c r="CM23" s="447"/>
      <c r="CN23" s="447"/>
      <c r="CO23" s="447"/>
      <c r="CP23" s="447"/>
      <c r="CQ23" s="447"/>
      <c r="CR23" s="447"/>
      <c r="CS23" s="447"/>
      <c r="CT23" s="447"/>
      <c r="CU23" s="447"/>
      <c r="CV23" s="447"/>
      <c r="CW23" s="447"/>
      <c r="CX23" s="447"/>
      <c r="CY23" s="447"/>
      <c r="CZ23" s="448"/>
    </row>
    <row r="24" spans="1:104" s="40" customFormat="1" ht="33.75" customHeight="1" x14ac:dyDescent="0.25">
      <c r="A24" s="41"/>
      <c r="B24" s="442" t="s">
        <v>83</v>
      </c>
      <c r="C24" s="442"/>
      <c r="D24" s="442"/>
      <c r="E24" s="442"/>
      <c r="F24" s="442"/>
      <c r="G24" s="442"/>
      <c r="H24" s="442"/>
      <c r="I24" s="442"/>
      <c r="J24" s="442"/>
      <c r="K24" s="442"/>
      <c r="L24" s="442"/>
      <c r="M24" s="442"/>
      <c r="N24" s="442"/>
      <c r="O24" s="442"/>
      <c r="P24" s="442"/>
      <c r="Q24" s="442"/>
      <c r="R24" s="442"/>
      <c r="S24" s="442"/>
      <c r="T24" s="442"/>
      <c r="U24" s="442"/>
      <c r="V24" s="442"/>
      <c r="W24" s="442"/>
      <c r="X24" s="442"/>
      <c r="Y24" s="442"/>
      <c r="Z24" s="442"/>
      <c r="AA24" s="442"/>
      <c r="AB24" s="442"/>
      <c r="AC24" s="442"/>
      <c r="AD24" s="442"/>
      <c r="AE24" s="442"/>
      <c r="AF24" s="442"/>
      <c r="AG24" s="442"/>
      <c r="AH24" s="442"/>
      <c r="AI24" s="442"/>
      <c r="AJ24" s="442"/>
      <c r="AK24" s="442"/>
      <c r="AL24" s="442"/>
      <c r="AM24" s="442"/>
      <c r="AN24" s="442"/>
      <c r="AO24" s="442"/>
      <c r="AP24" s="442"/>
      <c r="AQ24" s="442"/>
      <c r="AR24" s="442"/>
      <c r="AS24" s="43"/>
      <c r="AT24" s="449" t="s">
        <v>81</v>
      </c>
      <c r="AU24" s="450"/>
      <c r="AV24" s="450"/>
      <c r="AW24" s="450"/>
      <c r="AX24" s="450"/>
      <c r="AY24" s="450"/>
      <c r="AZ24" s="450"/>
      <c r="BA24" s="450"/>
      <c r="BB24" s="450"/>
      <c r="BC24" s="450"/>
      <c r="BD24" s="450"/>
      <c r="BE24" s="450"/>
      <c r="BF24" s="450"/>
      <c r="BG24" s="450"/>
      <c r="BH24" s="450"/>
      <c r="BI24" s="450"/>
      <c r="BJ24" s="450"/>
      <c r="BK24" s="450"/>
      <c r="BL24" s="450"/>
      <c r="BM24" s="450"/>
      <c r="BN24" s="450"/>
      <c r="BO24" s="450"/>
      <c r="BP24" s="450"/>
      <c r="BQ24" s="450"/>
      <c r="BR24" s="450"/>
      <c r="BS24" s="450"/>
      <c r="BT24" s="450"/>
      <c r="BU24" s="450"/>
      <c r="BV24" s="450"/>
      <c r="BW24" s="451"/>
      <c r="BX24" s="446">
        <v>0</v>
      </c>
      <c r="BY24" s="447"/>
      <c r="BZ24" s="447"/>
      <c r="CA24" s="447"/>
      <c r="CB24" s="447"/>
      <c r="CC24" s="447"/>
      <c r="CD24" s="447"/>
      <c r="CE24" s="447"/>
      <c r="CF24" s="447"/>
      <c r="CG24" s="447"/>
      <c r="CH24" s="447"/>
      <c r="CI24" s="447"/>
      <c r="CJ24" s="447"/>
      <c r="CK24" s="447"/>
      <c r="CL24" s="447"/>
      <c r="CM24" s="447"/>
      <c r="CN24" s="447"/>
      <c r="CO24" s="447"/>
      <c r="CP24" s="447"/>
      <c r="CQ24" s="447"/>
      <c r="CR24" s="447"/>
      <c r="CS24" s="447"/>
      <c r="CT24" s="447"/>
      <c r="CU24" s="447"/>
      <c r="CV24" s="447"/>
      <c r="CW24" s="447"/>
      <c r="CX24" s="447"/>
      <c r="CY24" s="447"/>
      <c r="CZ24" s="448"/>
    </row>
    <row r="25" spans="1:104" s="40" customFormat="1" ht="76.5" customHeight="1" x14ac:dyDescent="0.25">
      <c r="A25" s="41"/>
      <c r="B25" s="442" t="s">
        <v>84</v>
      </c>
      <c r="C25" s="442"/>
      <c r="D25" s="442"/>
      <c r="E25" s="442"/>
      <c r="F25" s="442"/>
      <c r="G25" s="442"/>
      <c r="H25" s="442"/>
      <c r="I25" s="442"/>
      <c r="J25" s="442"/>
      <c r="K25" s="442"/>
      <c r="L25" s="442"/>
      <c r="M25" s="442"/>
      <c r="N25" s="442"/>
      <c r="O25" s="442"/>
      <c r="P25" s="442"/>
      <c r="Q25" s="442"/>
      <c r="R25" s="442"/>
      <c r="S25" s="442"/>
      <c r="T25" s="442"/>
      <c r="U25" s="442"/>
      <c r="V25" s="442"/>
      <c r="W25" s="442"/>
      <c r="X25" s="442"/>
      <c r="Y25" s="442"/>
      <c r="Z25" s="442"/>
      <c r="AA25" s="442"/>
      <c r="AB25" s="442"/>
      <c r="AC25" s="442"/>
      <c r="AD25" s="442"/>
      <c r="AE25" s="442"/>
      <c r="AF25" s="442"/>
      <c r="AG25" s="442"/>
      <c r="AH25" s="442"/>
      <c r="AI25" s="442"/>
      <c r="AJ25" s="442"/>
      <c r="AK25" s="442"/>
      <c r="AL25" s="442"/>
      <c r="AM25" s="442"/>
      <c r="AN25" s="442"/>
      <c r="AO25" s="442"/>
      <c r="AP25" s="442"/>
      <c r="AQ25" s="442"/>
      <c r="AR25" s="442"/>
      <c r="AS25" s="43"/>
      <c r="AT25" s="443" t="s">
        <v>81</v>
      </c>
      <c r="AU25" s="444"/>
      <c r="AV25" s="444"/>
      <c r="AW25" s="444"/>
      <c r="AX25" s="444"/>
      <c r="AY25" s="444"/>
      <c r="AZ25" s="444"/>
      <c r="BA25" s="444"/>
      <c r="BB25" s="444"/>
      <c r="BC25" s="444"/>
      <c r="BD25" s="444"/>
      <c r="BE25" s="444"/>
      <c r="BF25" s="444"/>
      <c r="BG25" s="444"/>
      <c r="BH25" s="444"/>
      <c r="BI25" s="444"/>
      <c r="BJ25" s="444"/>
      <c r="BK25" s="444"/>
      <c r="BL25" s="444"/>
      <c r="BM25" s="444"/>
      <c r="BN25" s="444"/>
      <c r="BO25" s="444"/>
      <c r="BP25" s="444"/>
      <c r="BQ25" s="444"/>
      <c r="BR25" s="444"/>
      <c r="BS25" s="444"/>
      <c r="BT25" s="444"/>
      <c r="BU25" s="444"/>
      <c r="BV25" s="444"/>
      <c r="BW25" s="445"/>
      <c r="BX25" s="446">
        <v>0</v>
      </c>
      <c r="BY25" s="447"/>
      <c r="BZ25" s="447"/>
      <c r="CA25" s="447"/>
      <c r="CB25" s="447"/>
      <c r="CC25" s="447"/>
      <c r="CD25" s="447"/>
      <c r="CE25" s="447"/>
      <c r="CF25" s="447"/>
      <c r="CG25" s="447"/>
      <c r="CH25" s="447"/>
      <c r="CI25" s="447"/>
      <c r="CJ25" s="447"/>
      <c r="CK25" s="447"/>
      <c r="CL25" s="447"/>
      <c r="CM25" s="447"/>
      <c r="CN25" s="447"/>
      <c r="CO25" s="447"/>
      <c r="CP25" s="447"/>
      <c r="CQ25" s="447"/>
      <c r="CR25" s="447"/>
      <c r="CS25" s="447"/>
      <c r="CT25" s="447"/>
      <c r="CU25" s="447"/>
      <c r="CV25" s="447"/>
      <c r="CW25" s="447"/>
      <c r="CX25" s="447"/>
      <c r="CY25" s="447"/>
      <c r="CZ25" s="448"/>
    </row>
    <row r="26" spans="1:104" s="40" customFormat="1" ht="47.25" customHeight="1" x14ac:dyDescent="0.25">
      <c r="A26" s="41"/>
      <c r="B26" s="442" t="s">
        <v>85</v>
      </c>
      <c r="C26" s="442"/>
      <c r="D26" s="442"/>
      <c r="E26" s="442"/>
      <c r="F26" s="442"/>
      <c r="G26" s="442"/>
      <c r="H26" s="442"/>
      <c r="I26" s="442"/>
      <c r="J26" s="442"/>
      <c r="K26" s="442"/>
      <c r="L26" s="442"/>
      <c r="M26" s="442"/>
      <c r="N26" s="442"/>
      <c r="O26" s="442"/>
      <c r="P26" s="442"/>
      <c r="Q26" s="442"/>
      <c r="R26" s="442"/>
      <c r="S26" s="442"/>
      <c r="T26" s="442"/>
      <c r="U26" s="442"/>
      <c r="V26" s="442"/>
      <c r="W26" s="442"/>
      <c r="X26" s="442"/>
      <c r="Y26" s="442"/>
      <c r="Z26" s="442"/>
      <c r="AA26" s="442"/>
      <c r="AB26" s="442"/>
      <c r="AC26" s="442"/>
      <c r="AD26" s="442"/>
      <c r="AE26" s="442"/>
      <c r="AF26" s="442"/>
      <c r="AG26" s="442"/>
      <c r="AH26" s="442"/>
      <c r="AI26" s="442"/>
      <c r="AJ26" s="442"/>
      <c r="AK26" s="442"/>
      <c r="AL26" s="442"/>
      <c r="AM26" s="442"/>
      <c r="AN26" s="442"/>
      <c r="AO26" s="442"/>
      <c r="AP26" s="442"/>
      <c r="AQ26" s="442"/>
      <c r="AR26" s="442"/>
      <c r="AS26" s="43"/>
      <c r="AT26" s="443" t="s">
        <v>81</v>
      </c>
      <c r="AU26" s="444"/>
      <c r="AV26" s="444"/>
      <c r="AW26" s="444"/>
      <c r="AX26" s="444"/>
      <c r="AY26" s="444"/>
      <c r="AZ26" s="444"/>
      <c r="BA26" s="444"/>
      <c r="BB26" s="444"/>
      <c r="BC26" s="444"/>
      <c r="BD26" s="444"/>
      <c r="BE26" s="444"/>
      <c r="BF26" s="444"/>
      <c r="BG26" s="444"/>
      <c r="BH26" s="444"/>
      <c r="BI26" s="444"/>
      <c r="BJ26" s="444"/>
      <c r="BK26" s="444"/>
      <c r="BL26" s="444"/>
      <c r="BM26" s="444"/>
      <c r="BN26" s="444"/>
      <c r="BO26" s="444"/>
      <c r="BP26" s="444"/>
      <c r="BQ26" s="444"/>
      <c r="BR26" s="444"/>
      <c r="BS26" s="444"/>
      <c r="BT26" s="444"/>
      <c r="BU26" s="444"/>
      <c r="BV26" s="444"/>
      <c r="BW26" s="445"/>
      <c r="BX26" s="446">
        <v>0</v>
      </c>
      <c r="BY26" s="447"/>
      <c r="BZ26" s="447"/>
      <c r="CA26" s="447"/>
      <c r="CB26" s="447"/>
      <c r="CC26" s="447"/>
      <c r="CD26" s="447"/>
      <c r="CE26" s="447"/>
      <c r="CF26" s="447"/>
      <c r="CG26" s="447"/>
      <c r="CH26" s="447"/>
      <c r="CI26" s="447"/>
      <c r="CJ26" s="447"/>
      <c r="CK26" s="447"/>
      <c r="CL26" s="447"/>
      <c r="CM26" s="447"/>
      <c r="CN26" s="447"/>
      <c r="CO26" s="447"/>
      <c r="CP26" s="447"/>
      <c r="CQ26" s="447"/>
      <c r="CR26" s="447"/>
      <c r="CS26" s="447"/>
      <c r="CT26" s="447"/>
      <c r="CU26" s="447"/>
      <c r="CV26" s="447"/>
      <c r="CW26" s="447"/>
      <c r="CX26" s="447"/>
      <c r="CY26" s="447"/>
      <c r="CZ26" s="448"/>
    </row>
    <row r="27" spans="1:104" s="40" customFormat="1" ht="47.25" customHeight="1" x14ac:dyDescent="0.25">
      <c r="A27" s="41"/>
      <c r="B27" s="442" t="s">
        <v>86</v>
      </c>
      <c r="C27" s="442"/>
      <c r="D27" s="442"/>
      <c r="E27" s="442"/>
      <c r="F27" s="442"/>
      <c r="G27" s="442"/>
      <c r="H27" s="442"/>
      <c r="I27" s="442"/>
      <c r="J27" s="442"/>
      <c r="K27" s="442"/>
      <c r="L27" s="442"/>
      <c r="M27" s="442"/>
      <c r="N27" s="442"/>
      <c r="O27" s="442"/>
      <c r="P27" s="442"/>
      <c r="Q27" s="442"/>
      <c r="R27" s="442"/>
      <c r="S27" s="442"/>
      <c r="T27" s="442"/>
      <c r="U27" s="442"/>
      <c r="V27" s="442"/>
      <c r="W27" s="442"/>
      <c r="X27" s="442"/>
      <c r="Y27" s="442"/>
      <c r="Z27" s="442"/>
      <c r="AA27" s="442"/>
      <c r="AB27" s="442"/>
      <c r="AC27" s="442"/>
      <c r="AD27" s="442"/>
      <c r="AE27" s="442"/>
      <c r="AF27" s="442"/>
      <c r="AG27" s="442"/>
      <c r="AH27" s="442"/>
      <c r="AI27" s="442"/>
      <c r="AJ27" s="442"/>
      <c r="AK27" s="442"/>
      <c r="AL27" s="442"/>
      <c r="AM27" s="442"/>
      <c r="AN27" s="442"/>
      <c r="AO27" s="442"/>
      <c r="AP27" s="442"/>
      <c r="AQ27" s="442"/>
      <c r="AR27" s="442"/>
      <c r="AS27" s="43"/>
      <c r="AT27" s="443" t="s">
        <v>81</v>
      </c>
      <c r="AU27" s="444"/>
      <c r="AV27" s="444"/>
      <c r="AW27" s="444"/>
      <c r="AX27" s="444"/>
      <c r="AY27" s="444"/>
      <c r="AZ27" s="444"/>
      <c r="BA27" s="444"/>
      <c r="BB27" s="444"/>
      <c r="BC27" s="444"/>
      <c r="BD27" s="444"/>
      <c r="BE27" s="444"/>
      <c r="BF27" s="444"/>
      <c r="BG27" s="444"/>
      <c r="BH27" s="444"/>
      <c r="BI27" s="444"/>
      <c r="BJ27" s="444"/>
      <c r="BK27" s="444"/>
      <c r="BL27" s="444"/>
      <c r="BM27" s="444"/>
      <c r="BN27" s="444"/>
      <c r="BO27" s="444"/>
      <c r="BP27" s="444"/>
      <c r="BQ27" s="444"/>
      <c r="BR27" s="444"/>
      <c r="BS27" s="444"/>
      <c r="BT27" s="444"/>
      <c r="BU27" s="444"/>
      <c r="BV27" s="444"/>
      <c r="BW27" s="445"/>
      <c r="BX27" s="446">
        <v>0</v>
      </c>
      <c r="BY27" s="447"/>
      <c r="BZ27" s="447"/>
      <c r="CA27" s="447"/>
      <c r="CB27" s="447"/>
      <c r="CC27" s="447"/>
      <c r="CD27" s="447"/>
      <c r="CE27" s="447"/>
      <c r="CF27" s="447"/>
      <c r="CG27" s="447"/>
      <c r="CH27" s="447"/>
      <c r="CI27" s="447"/>
      <c r="CJ27" s="447"/>
      <c r="CK27" s="447"/>
      <c r="CL27" s="447"/>
      <c r="CM27" s="447"/>
      <c r="CN27" s="447"/>
      <c r="CO27" s="447"/>
      <c r="CP27" s="447"/>
      <c r="CQ27" s="447"/>
      <c r="CR27" s="447"/>
      <c r="CS27" s="447"/>
      <c r="CT27" s="447"/>
      <c r="CU27" s="447"/>
      <c r="CV27" s="447"/>
      <c r="CW27" s="447"/>
      <c r="CX27" s="447"/>
      <c r="CY27" s="447"/>
      <c r="CZ27" s="448"/>
    </row>
    <row r="28" spans="1:104" s="40" customFormat="1" ht="47.25" customHeight="1" x14ac:dyDescent="0.25">
      <c r="A28" s="41"/>
      <c r="B28" s="442" t="s">
        <v>87</v>
      </c>
      <c r="C28" s="442"/>
      <c r="D28" s="442"/>
      <c r="E28" s="442"/>
      <c r="F28" s="442"/>
      <c r="G28" s="442"/>
      <c r="H28" s="442"/>
      <c r="I28" s="442"/>
      <c r="J28" s="442"/>
      <c r="K28" s="442"/>
      <c r="L28" s="442"/>
      <c r="M28" s="442"/>
      <c r="N28" s="442"/>
      <c r="O28" s="442"/>
      <c r="P28" s="442"/>
      <c r="Q28" s="442"/>
      <c r="R28" s="442"/>
      <c r="S28" s="442"/>
      <c r="T28" s="442"/>
      <c r="U28" s="442"/>
      <c r="V28" s="442"/>
      <c r="W28" s="442"/>
      <c r="X28" s="442"/>
      <c r="Y28" s="442"/>
      <c r="Z28" s="442"/>
      <c r="AA28" s="442"/>
      <c r="AB28" s="442"/>
      <c r="AC28" s="442"/>
      <c r="AD28" s="442"/>
      <c r="AE28" s="442"/>
      <c r="AF28" s="442"/>
      <c r="AG28" s="442"/>
      <c r="AH28" s="442"/>
      <c r="AI28" s="442"/>
      <c r="AJ28" s="442"/>
      <c r="AK28" s="442"/>
      <c r="AL28" s="442"/>
      <c r="AM28" s="442"/>
      <c r="AN28" s="442"/>
      <c r="AO28" s="442"/>
      <c r="AP28" s="442"/>
      <c r="AQ28" s="442"/>
      <c r="AR28" s="442"/>
      <c r="AS28" s="43"/>
      <c r="AT28" s="443" t="s">
        <v>81</v>
      </c>
      <c r="AU28" s="444"/>
      <c r="AV28" s="444"/>
      <c r="AW28" s="444"/>
      <c r="AX28" s="444"/>
      <c r="AY28" s="444"/>
      <c r="AZ28" s="444"/>
      <c r="BA28" s="444"/>
      <c r="BB28" s="444"/>
      <c r="BC28" s="444"/>
      <c r="BD28" s="444"/>
      <c r="BE28" s="444"/>
      <c r="BF28" s="444"/>
      <c r="BG28" s="444"/>
      <c r="BH28" s="444"/>
      <c r="BI28" s="444"/>
      <c r="BJ28" s="444"/>
      <c r="BK28" s="444"/>
      <c r="BL28" s="444"/>
      <c r="BM28" s="444"/>
      <c r="BN28" s="444"/>
      <c r="BO28" s="444"/>
      <c r="BP28" s="444"/>
      <c r="BQ28" s="444"/>
      <c r="BR28" s="444"/>
      <c r="BS28" s="444"/>
      <c r="BT28" s="444"/>
      <c r="BU28" s="444"/>
      <c r="BV28" s="444"/>
      <c r="BW28" s="445"/>
      <c r="BX28" s="446">
        <v>0</v>
      </c>
      <c r="BY28" s="447"/>
      <c r="BZ28" s="447"/>
      <c r="CA28" s="447"/>
      <c r="CB28" s="447"/>
      <c r="CC28" s="447"/>
      <c r="CD28" s="447"/>
      <c r="CE28" s="447"/>
      <c r="CF28" s="447"/>
      <c r="CG28" s="447"/>
      <c r="CH28" s="447"/>
      <c r="CI28" s="447"/>
      <c r="CJ28" s="447"/>
      <c r="CK28" s="447"/>
      <c r="CL28" s="447"/>
      <c r="CM28" s="447"/>
      <c r="CN28" s="447"/>
      <c r="CO28" s="447"/>
      <c r="CP28" s="447"/>
      <c r="CQ28" s="447"/>
      <c r="CR28" s="447"/>
      <c r="CS28" s="447"/>
      <c r="CT28" s="447"/>
      <c r="CU28" s="447"/>
      <c r="CV28" s="447"/>
      <c r="CW28" s="447"/>
      <c r="CX28" s="447"/>
      <c r="CY28" s="447"/>
      <c r="CZ28" s="448"/>
    </row>
    <row r="30" spans="1:104" s="1" customFormat="1" ht="15.75" x14ac:dyDescent="0.25">
      <c r="A30" s="352" t="str">
        <f>Содержание!C27</f>
        <v>Генеральный директор</v>
      </c>
      <c r="B30" s="352"/>
      <c r="C30" s="352"/>
      <c r="D30" s="352"/>
      <c r="E30" s="352"/>
      <c r="F30" s="352"/>
      <c r="G30" s="352"/>
      <c r="H30" s="352"/>
      <c r="I30" s="352"/>
      <c r="J30" s="352"/>
      <c r="K30" s="352"/>
      <c r="L30" s="352"/>
      <c r="M30" s="352"/>
      <c r="N30" s="352"/>
      <c r="O30" s="352"/>
      <c r="P30" s="352"/>
      <c r="Q30" s="352"/>
      <c r="R30" s="352"/>
      <c r="S30" s="352"/>
      <c r="T30" s="352"/>
      <c r="U30" s="352"/>
      <c r="V30" s="352"/>
      <c r="W30" s="352"/>
      <c r="X30" s="352"/>
      <c r="Y30" s="352"/>
      <c r="Z30" s="352"/>
      <c r="AA30" s="352"/>
      <c r="AB30" s="352"/>
      <c r="AC30" s="352"/>
      <c r="AD30" s="352"/>
      <c r="AE30" s="352"/>
      <c r="AF30" s="352"/>
      <c r="AG30" s="352"/>
      <c r="AH30" s="352"/>
      <c r="AI30" s="352"/>
      <c r="AJ30" s="352"/>
      <c r="AK30" s="352"/>
      <c r="AL30" s="352" t="str">
        <f>Содержание!E27</f>
        <v>Мажурин В.А.</v>
      </c>
      <c r="AM30" s="352"/>
      <c r="AN30" s="352"/>
      <c r="AO30" s="352"/>
      <c r="AP30" s="352"/>
      <c r="AQ30" s="352"/>
      <c r="AR30" s="352"/>
      <c r="AS30" s="352"/>
      <c r="AT30" s="352"/>
      <c r="AU30" s="352"/>
      <c r="AV30" s="352"/>
      <c r="AW30" s="352"/>
      <c r="AX30" s="352"/>
      <c r="AY30" s="352"/>
      <c r="AZ30" s="352"/>
      <c r="BA30" s="352"/>
      <c r="BB30" s="352"/>
      <c r="BC30" s="352"/>
      <c r="BD30" s="352"/>
      <c r="BE30" s="352"/>
      <c r="BF30" s="352"/>
      <c r="BG30" s="352"/>
      <c r="BH30" s="352"/>
      <c r="BI30" s="352"/>
      <c r="BJ30" s="352"/>
      <c r="BK30" s="352"/>
      <c r="BL30" s="352"/>
      <c r="BM30" s="352"/>
      <c r="BN30" s="352"/>
      <c r="BO30" s="352"/>
      <c r="BP30" s="352"/>
      <c r="BQ30" s="352"/>
      <c r="BR30" s="352"/>
      <c r="BS30" s="352"/>
      <c r="BT30" s="352"/>
      <c r="BU30" s="352"/>
      <c r="BV30" s="352"/>
      <c r="BW30" s="352"/>
      <c r="BX30" s="352"/>
      <c r="BY30" s="352"/>
      <c r="BZ30" s="352"/>
      <c r="CA30" s="352"/>
      <c r="CB30" s="352"/>
      <c r="CC30" s="352"/>
      <c r="CD30" s="352"/>
      <c r="CE30" s="352"/>
      <c r="CF30" s="352"/>
      <c r="CG30" s="352"/>
      <c r="CH30" s="352"/>
      <c r="CI30" s="352"/>
      <c r="CJ30" s="352"/>
      <c r="CK30" s="352"/>
      <c r="CL30" s="352"/>
      <c r="CM30" s="352"/>
      <c r="CN30" s="352"/>
      <c r="CO30" s="352"/>
      <c r="CP30" s="352"/>
      <c r="CQ30" s="352"/>
      <c r="CR30" s="352"/>
      <c r="CS30" s="352"/>
      <c r="CT30" s="352"/>
      <c r="CU30" s="352"/>
      <c r="CV30" s="352"/>
      <c r="CW30" s="352"/>
      <c r="CX30" s="352"/>
      <c r="CY30" s="352"/>
      <c r="CZ30" s="352"/>
    </row>
    <row r="31" spans="1:104" s="9" customFormat="1" ht="13.5" customHeight="1" x14ac:dyDescent="0.25">
      <c r="A31" s="336" t="s">
        <v>16</v>
      </c>
      <c r="B31" s="336"/>
      <c r="C31" s="336"/>
      <c r="D31" s="336"/>
      <c r="E31" s="336"/>
      <c r="F31" s="336"/>
      <c r="G31" s="336"/>
      <c r="H31" s="336"/>
      <c r="I31" s="336"/>
      <c r="J31" s="336"/>
      <c r="K31" s="336"/>
      <c r="L31" s="336"/>
      <c r="M31" s="336"/>
      <c r="N31" s="336"/>
      <c r="O31" s="336"/>
      <c r="P31" s="336"/>
      <c r="Q31" s="336"/>
      <c r="R31" s="336"/>
      <c r="S31" s="336"/>
      <c r="T31" s="336"/>
      <c r="U31" s="336"/>
      <c r="V31" s="336"/>
      <c r="W31" s="336"/>
      <c r="X31" s="336"/>
      <c r="Y31" s="336"/>
      <c r="Z31" s="336"/>
      <c r="AA31" s="336"/>
      <c r="AB31" s="336"/>
      <c r="AC31" s="336"/>
      <c r="AD31" s="336"/>
      <c r="AE31" s="336"/>
      <c r="AF31" s="336"/>
      <c r="AG31" s="336"/>
      <c r="AH31" s="336"/>
      <c r="AI31" s="336"/>
      <c r="AJ31" s="336"/>
      <c r="AK31" s="336"/>
      <c r="AL31" s="336" t="s">
        <v>17</v>
      </c>
      <c r="AM31" s="336"/>
      <c r="AN31" s="336"/>
      <c r="AO31" s="336"/>
      <c r="AP31" s="336"/>
      <c r="AQ31" s="336"/>
      <c r="AR31" s="336"/>
      <c r="AS31" s="336"/>
      <c r="AT31" s="336"/>
      <c r="AU31" s="336"/>
      <c r="AV31" s="336"/>
      <c r="AW31" s="336"/>
      <c r="AX31" s="336"/>
      <c r="AY31" s="336"/>
      <c r="AZ31" s="336"/>
      <c r="BA31" s="336"/>
      <c r="BB31" s="336"/>
      <c r="BC31" s="336"/>
      <c r="BD31" s="336"/>
      <c r="BE31" s="336"/>
      <c r="BF31" s="336"/>
      <c r="BG31" s="336"/>
      <c r="BH31" s="336"/>
      <c r="BI31" s="336"/>
      <c r="BJ31" s="336"/>
      <c r="BK31" s="336"/>
      <c r="BL31" s="336"/>
      <c r="BM31" s="336"/>
      <c r="BN31" s="336"/>
      <c r="BO31" s="336"/>
      <c r="BP31" s="336"/>
      <c r="BQ31" s="336"/>
      <c r="BR31" s="336"/>
      <c r="BS31" s="336"/>
      <c r="BT31" s="336"/>
      <c r="BU31" s="336"/>
      <c r="BV31" s="336"/>
      <c r="BW31" s="336" t="s">
        <v>18</v>
      </c>
      <c r="BX31" s="336"/>
      <c r="BY31" s="336"/>
      <c r="BZ31" s="336"/>
      <c r="CA31" s="336"/>
      <c r="CB31" s="336"/>
      <c r="CC31" s="336"/>
      <c r="CD31" s="336"/>
      <c r="CE31" s="336"/>
      <c r="CF31" s="336"/>
      <c r="CG31" s="336"/>
      <c r="CH31" s="336"/>
      <c r="CI31" s="336"/>
      <c r="CJ31" s="336"/>
      <c r="CK31" s="336"/>
      <c r="CL31" s="336"/>
      <c r="CM31" s="336"/>
      <c r="CN31" s="336"/>
      <c r="CO31" s="336"/>
      <c r="CP31" s="336"/>
      <c r="CQ31" s="336"/>
      <c r="CR31" s="336"/>
      <c r="CS31" s="336"/>
      <c r="CT31" s="336"/>
      <c r="CU31" s="336"/>
      <c r="CV31" s="336"/>
      <c r="CW31" s="336"/>
      <c r="CX31" s="336"/>
      <c r="CY31" s="336"/>
      <c r="CZ31" s="336"/>
    </row>
    <row r="32" spans="1:104" ht="3" customHeight="1" x14ac:dyDescent="0.25"/>
  </sheetData>
  <mergeCells count="69">
    <mergeCell ref="A5:CZ5"/>
    <mergeCell ref="F6:CU6"/>
    <mergeCell ref="F7:CU7"/>
    <mergeCell ref="A9:AS9"/>
    <mergeCell ref="AT9:BW9"/>
    <mergeCell ref="BX9:CZ9"/>
    <mergeCell ref="B10:AS10"/>
    <mergeCell ref="AT10:BW10"/>
    <mergeCell ref="BX10:CZ10"/>
    <mergeCell ref="B11:AS11"/>
    <mergeCell ref="AT11:BW11"/>
    <mergeCell ref="BX11:CZ11"/>
    <mergeCell ref="B12:AS12"/>
    <mergeCell ref="AT12:BW12"/>
    <mergeCell ref="BX12:CZ12"/>
    <mergeCell ref="B13:AS13"/>
    <mergeCell ref="AT13:BW13"/>
    <mergeCell ref="BX13:CZ13"/>
    <mergeCell ref="B14:AS14"/>
    <mergeCell ref="AT14:BW14"/>
    <mergeCell ref="BX14:CZ14"/>
    <mergeCell ref="B15:AS15"/>
    <mergeCell ref="AT15:BW15"/>
    <mergeCell ref="BX15:CZ15"/>
    <mergeCell ref="B16:AS16"/>
    <mergeCell ref="AT16:BW16"/>
    <mergeCell ref="BX16:CZ16"/>
    <mergeCell ref="B17:AS17"/>
    <mergeCell ref="AT17:BW17"/>
    <mergeCell ref="BX17:CZ17"/>
    <mergeCell ref="B18:AS18"/>
    <mergeCell ref="AT18:BW18"/>
    <mergeCell ref="BX18:CZ18"/>
    <mergeCell ref="B19:AS19"/>
    <mergeCell ref="AT19:BW19"/>
    <mergeCell ref="BX19:CZ19"/>
    <mergeCell ref="B20:AR20"/>
    <mergeCell ref="AT20:BW20"/>
    <mergeCell ref="BX20:CZ20"/>
    <mergeCell ref="B21:AR21"/>
    <mergeCell ref="AT21:BW21"/>
    <mergeCell ref="BX21:CZ21"/>
    <mergeCell ref="B22:AR22"/>
    <mergeCell ref="AT22:BW22"/>
    <mergeCell ref="BX22:CZ22"/>
    <mergeCell ref="B23:AR23"/>
    <mergeCell ref="AT23:BW23"/>
    <mergeCell ref="BX23:CZ23"/>
    <mergeCell ref="B24:AR24"/>
    <mergeCell ref="AT24:BW24"/>
    <mergeCell ref="BX24:CZ24"/>
    <mergeCell ref="B25:AR25"/>
    <mergeCell ref="AT25:BW25"/>
    <mergeCell ref="BX25:CZ25"/>
    <mergeCell ref="B26:AR26"/>
    <mergeCell ref="AT26:BW26"/>
    <mergeCell ref="BX26:CZ26"/>
    <mergeCell ref="B27:AR27"/>
    <mergeCell ref="AT27:BW27"/>
    <mergeCell ref="BX27:CZ27"/>
    <mergeCell ref="A31:AK31"/>
    <mergeCell ref="AL31:BV31"/>
    <mergeCell ref="BW31:CZ31"/>
    <mergeCell ref="B28:AR28"/>
    <mergeCell ref="AT28:BW28"/>
    <mergeCell ref="BX28:CZ28"/>
    <mergeCell ref="A30:AK30"/>
    <mergeCell ref="AL30:BV30"/>
    <mergeCell ref="BW30:CZ30"/>
  </mergeCells>
  <pageMargins left="0.78740157480314965" right="0.59055118110236227" top="0.59055118110236227" bottom="0.39370078740157483" header="0.19685039370078741" footer="0.19685039370078741"/>
  <pageSetup paperSize="9" scale="76" orientation="portrait" horizontalDpi="4294967295" verticalDpi="4294967295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Z28"/>
  <sheetViews>
    <sheetView view="pageBreakPreview" topLeftCell="A22" zoomScaleNormal="100" zoomScaleSheetLayoutView="100" workbookViewId="0">
      <selection activeCell="A26" sqref="A26:AK27"/>
    </sheetView>
  </sheetViews>
  <sheetFormatPr defaultColWidth="0.85546875" defaultRowHeight="15" x14ac:dyDescent="0.25"/>
  <cols>
    <col min="1" max="16384" width="0.85546875" style="5"/>
  </cols>
  <sheetData>
    <row r="1" spans="1:104" s="1" customFormat="1" ht="15.75" x14ac:dyDescent="0.25">
      <c r="CZ1" s="2"/>
    </row>
    <row r="2" spans="1:104" s="1" customFormat="1" ht="6" customHeight="1" x14ac:dyDescent="0.25">
      <c r="CZ2" s="2"/>
    </row>
    <row r="3" spans="1:104" s="3" customFormat="1" ht="12" x14ac:dyDescent="0.2">
      <c r="CZ3" s="4" t="s">
        <v>1</v>
      </c>
    </row>
    <row r="4" spans="1:104" s="1" customFormat="1" ht="15.75" x14ac:dyDescent="0.25"/>
    <row r="5" spans="1:104" s="1" customFormat="1" ht="30" customHeight="1" x14ac:dyDescent="0.25">
      <c r="A5" s="356" t="s">
        <v>88</v>
      </c>
      <c r="B5" s="356"/>
      <c r="C5" s="356"/>
      <c r="D5" s="356"/>
      <c r="E5" s="356"/>
      <c r="F5" s="356"/>
      <c r="G5" s="356"/>
      <c r="H5" s="356"/>
      <c r="I5" s="356"/>
      <c r="J5" s="356"/>
      <c r="K5" s="356"/>
      <c r="L5" s="356"/>
      <c r="M5" s="356"/>
      <c r="N5" s="356"/>
      <c r="O5" s="356"/>
      <c r="P5" s="356"/>
      <c r="Q5" s="356"/>
      <c r="R5" s="356"/>
      <c r="S5" s="356"/>
      <c r="T5" s="356"/>
      <c r="U5" s="356"/>
      <c r="V5" s="356"/>
      <c r="W5" s="356"/>
      <c r="X5" s="356"/>
      <c r="Y5" s="356"/>
      <c r="Z5" s="356"/>
      <c r="AA5" s="356"/>
      <c r="AB5" s="356"/>
      <c r="AC5" s="356"/>
      <c r="AD5" s="356"/>
      <c r="AE5" s="356"/>
      <c r="AF5" s="356"/>
      <c r="AG5" s="356"/>
      <c r="AH5" s="356"/>
      <c r="AI5" s="356"/>
      <c r="AJ5" s="356"/>
      <c r="AK5" s="356"/>
      <c r="AL5" s="356"/>
      <c r="AM5" s="356"/>
      <c r="AN5" s="356"/>
      <c r="AO5" s="356"/>
      <c r="AP5" s="356"/>
      <c r="AQ5" s="356"/>
      <c r="AR5" s="356"/>
      <c r="AS5" s="356"/>
      <c r="AT5" s="356"/>
      <c r="AU5" s="356"/>
      <c r="AV5" s="356"/>
      <c r="AW5" s="356"/>
      <c r="AX5" s="356"/>
      <c r="AY5" s="356"/>
      <c r="AZ5" s="356"/>
      <c r="BA5" s="356"/>
      <c r="BB5" s="356"/>
      <c r="BC5" s="356"/>
      <c r="BD5" s="356"/>
      <c r="BE5" s="356"/>
      <c r="BF5" s="356"/>
      <c r="BG5" s="356"/>
      <c r="BH5" s="356"/>
      <c r="BI5" s="356"/>
      <c r="BJ5" s="356"/>
      <c r="BK5" s="356"/>
      <c r="BL5" s="356"/>
      <c r="BM5" s="356"/>
      <c r="BN5" s="356"/>
      <c r="BO5" s="356"/>
      <c r="BP5" s="356"/>
      <c r="BQ5" s="356"/>
      <c r="BR5" s="356"/>
      <c r="BS5" s="356"/>
      <c r="BT5" s="356"/>
      <c r="BU5" s="356"/>
      <c r="BV5" s="356"/>
      <c r="BW5" s="356"/>
      <c r="BX5" s="356"/>
      <c r="BY5" s="356"/>
      <c r="BZ5" s="356"/>
      <c r="CA5" s="356"/>
      <c r="CB5" s="356"/>
      <c r="CC5" s="356"/>
      <c r="CD5" s="356"/>
      <c r="CE5" s="356"/>
      <c r="CF5" s="356"/>
      <c r="CG5" s="356"/>
      <c r="CH5" s="356"/>
      <c r="CI5" s="356"/>
      <c r="CJ5" s="356"/>
      <c r="CK5" s="356"/>
      <c r="CL5" s="356"/>
      <c r="CM5" s="356"/>
      <c r="CN5" s="356"/>
      <c r="CO5" s="356"/>
      <c r="CP5" s="356"/>
      <c r="CQ5" s="356"/>
      <c r="CR5" s="356"/>
      <c r="CS5" s="356"/>
      <c r="CT5" s="356"/>
      <c r="CU5" s="356"/>
      <c r="CV5" s="356"/>
      <c r="CW5" s="356"/>
      <c r="CX5" s="356"/>
      <c r="CY5" s="356"/>
      <c r="CZ5" s="356"/>
    </row>
    <row r="6" spans="1:104" s="1" customFormat="1" ht="15.75" x14ac:dyDescent="0.25">
      <c r="F6" s="352" t="str">
        <f>Содержание!D6</f>
        <v>ООО "Энергонефть Томск"</v>
      </c>
      <c r="G6" s="352"/>
      <c r="H6" s="352"/>
      <c r="I6" s="352"/>
      <c r="J6" s="352"/>
      <c r="K6" s="352"/>
      <c r="L6" s="352"/>
      <c r="M6" s="352"/>
      <c r="N6" s="352"/>
      <c r="O6" s="352"/>
      <c r="P6" s="352"/>
      <c r="Q6" s="352"/>
      <c r="R6" s="352"/>
      <c r="S6" s="352"/>
      <c r="T6" s="352"/>
      <c r="U6" s="352"/>
      <c r="V6" s="352"/>
      <c r="W6" s="352"/>
      <c r="X6" s="352"/>
      <c r="Y6" s="352"/>
      <c r="Z6" s="352"/>
      <c r="AA6" s="352"/>
      <c r="AB6" s="352"/>
      <c r="AC6" s="352"/>
      <c r="AD6" s="352"/>
      <c r="AE6" s="352"/>
      <c r="AF6" s="352"/>
      <c r="AG6" s="352"/>
      <c r="AH6" s="352"/>
      <c r="AI6" s="352"/>
      <c r="AJ6" s="352"/>
      <c r="AK6" s="352"/>
      <c r="AL6" s="352"/>
      <c r="AM6" s="352"/>
      <c r="AN6" s="352"/>
      <c r="AO6" s="352"/>
      <c r="AP6" s="352"/>
      <c r="AQ6" s="352"/>
      <c r="AR6" s="352"/>
      <c r="AS6" s="352"/>
      <c r="AT6" s="352"/>
      <c r="AU6" s="352"/>
      <c r="AV6" s="352"/>
      <c r="AW6" s="352"/>
      <c r="AX6" s="352"/>
      <c r="AY6" s="352"/>
      <c r="AZ6" s="352"/>
      <c r="BA6" s="352"/>
      <c r="BB6" s="352"/>
      <c r="BC6" s="352"/>
      <c r="BD6" s="352"/>
      <c r="BE6" s="352"/>
      <c r="BF6" s="352"/>
      <c r="BG6" s="352"/>
      <c r="BH6" s="352"/>
      <c r="BI6" s="352"/>
      <c r="BJ6" s="352"/>
      <c r="BK6" s="352"/>
      <c r="BL6" s="352"/>
      <c r="BM6" s="352"/>
      <c r="BN6" s="352"/>
      <c r="BO6" s="352"/>
      <c r="BP6" s="352"/>
      <c r="BQ6" s="352"/>
      <c r="BR6" s="352"/>
      <c r="BS6" s="352"/>
      <c r="BT6" s="352"/>
      <c r="BU6" s="352"/>
      <c r="BV6" s="352"/>
      <c r="BW6" s="352"/>
      <c r="BX6" s="352"/>
      <c r="BY6" s="352"/>
      <c r="BZ6" s="352"/>
      <c r="CA6" s="352"/>
      <c r="CB6" s="352"/>
      <c r="CC6" s="352"/>
      <c r="CD6" s="352"/>
      <c r="CE6" s="352"/>
      <c r="CF6" s="352"/>
      <c r="CG6" s="352"/>
      <c r="CH6" s="352"/>
      <c r="CI6" s="352"/>
      <c r="CJ6" s="352"/>
      <c r="CK6" s="352"/>
      <c r="CL6" s="352"/>
      <c r="CM6" s="352"/>
      <c r="CN6" s="352"/>
      <c r="CO6" s="352"/>
      <c r="CP6" s="352"/>
      <c r="CQ6" s="352"/>
      <c r="CR6" s="352"/>
      <c r="CS6" s="352"/>
      <c r="CT6" s="352"/>
      <c r="CU6" s="352"/>
    </row>
    <row r="7" spans="1:104" s="1" customFormat="1" ht="15.75" x14ac:dyDescent="0.25">
      <c r="F7" s="336" t="s">
        <v>50</v>
      </c>
      <c r="G7" s="336"/>
      <c r="H7" s="336"/>
      <c r="I7" s="336"/>
      <c r="J7" s="336"/>
      <c r="K7" s="336"/>
      <c r="L7" s="336"/>
      <c r="M7" s="336"/>
      <c r="N7" s="336"/>
      <c r="O7" s="336"/>
      <c r="P7" s="336"/>
      <c r="Q7" s="336"/>
      <c r="R7" s="336"/>
      <c r="S7" s="336"/>
      <c r="T7" s="336"/>
      <c r="U7" s="336"/>
      <c r="V7" s="336"/>
      <c r="W7" s="336"/>
      <c r="X7" s="336"/>
      <c r="Y7" s="336"/>
      <c r="Z7" s="336"/>
      <c r="AA7" s="336"/>
      <c r="AB7" s="336"/>
      <c r="AC7" s="336"/>
      <c r="AD7" s="336"/>
      <c r="AE7" s="336"/>
      <c r="AF7" s="336"/>
      <c r="AG7" s="336"/>
      <c r="AH7" s="336"/>
      <c r="AI7" s="336"/>
      <c r="AJ7" s="336"/>
      <c r="AK7" s="336"/>
      <c r="AL7" s="336"/>
      <c r="AM7" s="336"/>
      <c r="AN7" s="336"/>
      <c r="AO7" s="336"/>
      <c r="AP7" s="336"/>
      <c r="AQ7" s="336"/>
      <c r="AR7" s="336"/>
      <c r="AS7" s="336"/>
      <c r="AT7" s="336"/>
      <c r="AU7" s="336"/>
      <c r="AV7" s="336"/>
      <c r="AW7" s="336"/>
      <c r="AX7" s="336"/>
      <c r="AY7" s="336"/>
      <c r="AZ7" s="336"/>
      <c r="BA7" s="336"/>
      <c r="BB7" s="336"/>
      <c r="BC7" s="336"/>
      <c r="BD7" s="336"/>
      <c r="BE7" s="336"/>
      <c r="BF7" s="336"/>
      <c r="BG7" s="336"/>
      <c r="BH7" s="336"/>
      <c r="BI7" s="336"/>
      <c r="BJ7" s="336"/>
      <c r="BK7" s="336"/>
      <c r="BL7" s="336"/>
      <c r="BM7" s="336"/>
      <c r="BN7" s="336"/>
      <c r="BO7" s="336"/>
      <c r="BP7" s="336"/>
      <c r="BQ7" s="336"/>
      <c r="BR7" s="336"/>
      <c r="BS7" s="336"/>
      <c r="BT7" s="336"/>
      <c r="BU7" s="336"/>
      <c r="BV7" s="336"/>
      <c r="BW7" s="336"/>
      <c r="BX7" s="336"/>
      <c r="BY7" s="336"/>
      <c r="BZ7" s="336"/>
      <c r="CA7" s="336"/>
      <c r="CB7" s="336"/>
      <c r="CC7" s="336"/>
      <c r="CD7" s="336"/>
      <c r="CE7" s="336"/>
      <c r="CF7" s="336"/>
      <c r="CG7" s="336"/>
      <c r="CH7" s="336"/>
      <c r="CI7" s="336"/>
      <c r="CJ7" s="336"/>
      <c r="CK7" s="336"/>
      <c r="CL7" s="336"/>
      <c r="CM7" s="336"/>
      <c r="CN7" s="336"/>
      <c r="CO7" s="336"/>
      <c r="CP7" s="336"/>
      <c r="CQ7" s="336"/>
      <c r="CR7" s="336"/>
      <c r="CS7" s="336"/>
      <c r="CT7" s="336"/>
      <c r="CU7" s="336"/>
    </row>
    <row r="8" spans="1:104" s="1" customFormat="1" ht="15.75" x14ac:dyDescent="0.25"/>
    <row r="9" spans="1:104" s="40" customFormat="1" ht="46.5" customHeight="1" x14ac:dyDescent="0.25">
      <c r="A9" s="359" t="s">
        <v>51</v>
      </c>
      <c r="B9" s="360"/>
      <c r="C9" s="360"/>
      <c r="D9" s="360"/>
      <c r="E9" s="360"/>
      <c r="F9" s="360"/>
      <c r="G9" s="360"/>
      <c r="H9" s="360"/>
      <c r="I9" s="360"/>
      <c r="J9" s="360"/>
      <c r="K9" s="360"/>
      <c r="L9" s="360"/>
      <c r="M9" s="360"/>
      <c r="N9" s="360"/>
      <c r="O9" s="360"/>
      <c r="P9" s="360"/>
      <c r="Q9" s="360"/>
      <c r="R9" s="360"/>
      <c r="S9" s="360"/>
      <c r="T9" s="360"/>
      <c r="U9" s="360"/>
      <c r="V9" s="360"/>
      <c r="W9" s="360"/>
      <c r="X9" s="360"/>
      <c r="Y9" s="360"/>
      <c r="Z9" s="360"/>
      <c r="AA9" s="360"/>
      <c r="AB9" s="360"/>
      <c r="AC9" s="360"/>
      <c r="AD9" s="360"/>
      <c r="AE9" s="360"/>
      <c r="AF9" s="360"/>
      <c r="AG9" s="360"/>
      <c r="AH9" s="360"/>
      <c r="AI9" s="360"/>
      <c r="AJ9" s="360"/>
      <c r="AK9" s="360"/>
      <c r="AL9" s="360"/>
      <c r="AM9" s="360"/>
      <c r="AN9" s="361"/>
      <c r="AO9" s="359" t="s">
        <v>89</v>
      </c>
      <c r="AP9" s="360"/>
      <c r="AQ9" s="360"/>
      <c r="AR9" s="360"/>
      <c r="AS9" s="360"/>
      <c r="AT9" s="360"/>
      <c r="AU9" s="360"/>
      <c r="AV9" s="360"/>
      <c r="AW9" s="360"/>
      <c r="AX9" s="360"/>
      <c r="AY9" s="360"/>
      <c r="AZ9" s="360"/>
      <c r="BA9" s="360"/>
      <c r="BB9" s="360"/>
      <c r="BC9" s="360"/>
      <c r="BD9" s="360"/>
      <c r="BE9" s="360"/>
      <c r="BF9" s="360"/>
      <c r="BG9" s="360"/>
      <c r="BH9" s="360"/>
      <c r="BI9" s="360"/>
      <c r="BJ9" s="361"/>
      <c r="BK9" s="359" t="s">
        <v>62</v>
      </c>
      <c r="BL9" s="360"/>
      <c r="BM9" s="360"/>
      <c r="BN9" s="360"/>
      <c r="BO9" s="360"/>
      <c r="BP9" s="360"/>
      <c r="BQ9" s="360"/>
      <c r="BR9" s="360"/>
      <c r="BS9" s="360"/>
      <c r="BT9" s="360"/>
      <c r="BU9" s="360"/>
      <c r="BV9" s="360"/>
      <c r="BW9" s="360"/>
      <c r="BX9" s="360"/>
      <c r="BY9" s="360"/>
      <c r="BZ9" s="360"/>
      <c r="CA9" s="360"/>
      <c r="CB9" s="360"/>
      <c r="CC9" s="360"/>
      <c r="CD9" s="360"/>
      <c r="CE9" s="360"/>
      <c r="CF9" s="360"/>
      <c r="CG9" s="360"/>
      <c r="CH9" s="360"/>
      <c r="CI9" s="360"/>
      <c r="CJ9" s="360"/>
      <c r="CK9" s="360"/>
      <c r="CL9" s="360"/>
      <c r="CM9" s="360"/>
      <c r="CN9" s="360"/>
      <c r="CO9" s="360"/>
      <c r="CP9" s="360"/>
      <c r="CQ9" s="360"/>
      <c r="CR9" s="360"/>
      <c r="CS9" s="360"/>
      <c r="CT9" s="360"/>
      <c r="CU9" s="360"/>
      <c r="CV9" s="360"/>
      <c r="CW9" s="360"/>
      <c r="CX9" s="360"/>
      <c r="CY9" s="360"/>
      <c r="CZ9" s="361"/>
    </row>
    <row r="10" spans="1:104" s="8" customFormat="1" ht="75" customHeight="1" x14ac:dyDescent="0.25">
      <c r="A10" s="44"/>
      <c r="B10" s="345" t="s">
        <v>90</v>
      </c>
      <c r="C10" s="345"/>
      <c r="D10" s="345"/>
      <c r="E10" s="345"/>
      <c r="F10" s="345"/>
      <c r="G10" s="345"/>
      <c r="H10" s="345"/>
      <c r="I10" s="345"/>
      <c r="J10" s="345"/>
      <c r="K10" s="345"/>
      <c r="L10" s="345"/>
      <c r="M10" s="345"/>
      <c r="N10" s="345"/>
      <c r="O10" s="345"/>
      <c r="P10" s="345"/>
      <c r="Q10" s="345"/>
      <c r="R10" s="345"/>
      <c r="S10" s="345"/>
      <c r="T10" s="345"/>
      <c r="U10" s="345"/>
      <c r="V10" s="345"/>
      <c r="W10" s="345"/>
      <c r="X10" s="345"/>
      <c r="Y10" s="345"/>
      <c r="Z10" s="345"/>
      <c r="AA10" s="345"/>
      <c r="AB10" s="345"/>
      <c r="AC10" s="345"/>
      <c r="AD10" s="345"/>
      <c r="AE10" s="345"/>
      <c r="AF10" s="345"/>
      <c r="AG10" s="345"/>
      <c r="AH10" s="345"/>
      <c r="AI10" s="345"/>
      <c r="AJ10" s="345"/>
      <c r="AK10" s="345"/>
      <c r="AL10" s="345"/>
      <c r="AM10" s="345"/>
      <c r="AN10" s="346"/>
      <c r="AO10" s="337" t="s">
        <v>91</v>
      </c>
      <c r="AP10" s="338"/>
      <c r="AQ10" s="338"/>
      <c r="AR10" s="338"/>
      <c r="AS10" s="338"/>
      <c r="AT10" s="338"/>
      <c r="AU10" s="338"/>
      <c r="AV10" s="338"/>
      <c r="AW10" s="338"/>
      <c r="AX10" s="338"/>
      <c r="AY10" s="338"/>
      <c r="AZ10" s="338"/>
      <c r="BA10" s="338"/>
      <c r="BB10" s="338"/>
      <c r="BC10" s="338"/>
      <c r="BD10" s="338"/>
      <c r="BE10" s="338"/>
      <c r="BF10" s="338"/>
      <c r="BG10" s="338"/>
      <c r="BH10" s="338"/>
      <c r="BI10" s="338"/>
      <c r="BJ10" s="339"/>
      <c r="BK10" s="45"/>
      <c r="BL10" s="360">
        <v>0</v>
      </c>
      <c r="BM10" s="360"/>
      <c r="BN10" s="360"/>
      <c r="BO10" s="360"/>
      <c r="BP10" s="360"/>
      <c r="BQ10" s="360"/>
      <c r="BR10" s="360"/>
      <c r="BS10" s="360"/>
      <c r="BT10" s="360"/>
      <c r="BU10" s="360"/>
      <c r="BV10" s="360"/>
      <c r="BW10" s="360"/>
      <c r="BX10" s="360"/>
      <c r="BY10" s="360"/>
      <c r="BZ10" s="360"/>
      <c r="CA10" s="360"/>
      <c r="CB10" s="360"/>
      <c r="CC10" s="360"/>
      <c r="CD10" s="360"/>
      <c r="CE10" s="360"/>
      <c r="CF10" s="360"/>
      <c r="CG10" s="360"/>
      <c r="CH10" s="360"/>
      <c r="CI10" s="360"/>
      <c r="CJ10" s="360"/>
      <c r="CK10" s="360"/>
      <c r="CL10" s="360"/>
      <c r="CM10" s="360"/>
      <c r="CN10" s="360"/>
      <c r="CO10" s="360"/>
      <c r="CP10" s="360"/>
      <c r="CQ10" s="360"/>
      <c r="CR10" s="360"/>
      <c r="CS10" s="360"/>
      <c r="CT10" s="360"/>
      <c r="CU10" s="360"/>
      <c r="CV10" s="360"/>
      <c r="CW10" s="360"/>
      <c r="CX10" s="360"/>
      <c r="CY10" s="360"/>
      <c r="CZ10" s="46"/>
    </row>
    <row r="11" spans="1:104" s="8" customFormat="1" x14ac:dyDescent="0.25">
      <c r="A11" s="47"/>
      <c r="B11" s="347"/>
      <c r="C11" s="347"/>
      <c r="D11" s="347"/>
      <c r="E11" s="347"/>
      <c r="F11" s="347"/>
      <c r="G11" s="347"/>
      <c r="H11" s="347"/>
      <c r="I11" s="347"/>
      <c r="J11" s="347"/>
      <c r="K11" s="347"/>
      <c r="L11" s="347"/>
      <c r="M11" s="347"/>
      <c r="N11" s="347"/>
      <c r="O11" s="347"/>
      <c r="P11" s="347"/>
      <c r="Q11" s="347"/>
      <c r="R11" s="347"/>
      <c r="S11" s="347"/>
      <c r="T11" s="347"/>
      <c r="U11" s="347"/>
      <c r="V11" s="347"/>
      <c r="W11" s="347"/>
      <c r="X11" s="347"/>
      <c r="Y11" s="347"/>
      <c r="Z11" s="347"/>
      <c r="AA11" s="347"/>
      <c r="AB11" s="347"/>
      <c r="AC11" s="347"/>
      <c r="AD11" s="347"/>
      <c r="AE11" s="347"/>
      <c r="AF11" s="347"/>
      <c r="AG11" s="347"/>
      <c r="AH11" s="347"/>
      <c r="AI11" s="347"/>
      <c r="AJ11" s="347"/>
      <c r="AK11" s="347"/>
      <c r="AL11" s="347"/>
      <c r="AM11" s="347"/>
      <c r="AN11" s="348"/>
      <c r="AO11" s="340"/>
      <c r="AP11" s="341"/>
      <c r="AQ11" s="341"/>
      <c r="AR11" s="341"/>
      <c r="AS11" s="341"/>
      <c r="AT11" s="341"/>
      <c r="AU11" s="341"/>
      <c r="AV11" s="341"/>
      <c r="AW11" s="341"/>
      <c r="AX11" s="341"/>
      <c r="AY11" s="341"/>
      <c r="AZ11" s="341"/>
      <c r="BA11" s="341"/>
      <c r="BB11" s="341"/>
      <c r="BC11" s="341"/>
      <c r="BD11" s="341"/>
      <c r="BE11" s="341"/>
      <c r="BF11" s="341"/>
      <c r="BG11" s="341"/>
      <c r="BH11" s="341"/>
      <c r="BI11" s="341"/>
      <c r="BJ11" s="342"/>
      <c r="BK11" s="48"/>
      <c r="BL11" s="468"/>
      <c r="BM11" s="468"/>
      <c r="BN11" s="468"/>
      <c r="BO11" s="468"/>
      <c r="BP11" s="468"/>
      <c r="BQ11" s="468"/>
      <c r="BR11" s="468"/>
      <c r="BS11" s="468"/>
      <c r="BT11" s="468"/>
      <c r="BU11" s="468"/>
      <c r="BV11" s="468"/>
      <c r="BW11" s="468"/>
      <c r="BX11" s="468"/>
      <c r="BY11" s="468"/>
      <c r="BZ11" s="468"/>
      <c r="CA11" s="468"/>
      <c r="CB11" s="468"/>
      <c r="CC11" s="468"/>
      <c r="CD11" s="468"/>
      <c r="CE11" s="468"/>
      <c r="CF11" s="468"/>
      <c r="CG11" s="468"/>
      <c r="CH11" s="468"/>
      <c r="CI11" s="468"/>
      <c r="CJ11" s="468"/>
      <c r="CK11" s="468"/>
      <c r="CL11" s="468"/>
      <c r="CM11" s="468"/>
      <c r="CN11" s="468"/>
      <c r="CO11" s="468"/>
      <c r="CP11" s="468"/>
      <c r="CQ11" s="468"/>
      <c r="CR11" s="468"/>
      <c r="CS11" s="468"/>
      <c r="CT11" s="468"/>
      <c r="CU11" s="468"/>
      <c r="CV11" s="468"/>
      <c r="CW11" s="468"/>
      <c r="CX11" s="468"/>
      <c r="CY11" s="468"/>
      <c r="CZ11" s="49"/>
    </row>
    <row r="12" spans="1:104" s="8" customFormat="1" ht="30.75" customHeight="1" x14ac:dyDescent="0.25">
      <c r="A12" s="44"/>
      <c r="B12" s="345" t="s">
        <v>92</v>
      </c>
      <c r="C12" s="345"/>
      <c r="D12" s="345"/>
      <c r="E12" s="345"/>
      <c r="F12" s="345"/>
      <c r="G12" s="345"/>
      <c r="H12" s="345"/>
      <c r="I12" s="345"/>
      <c r="J12" s="345"/>
      <c r="K12" s="345"/>
      <c r="L12" s="345"/>
      <c r="M12" s="345"/>
      <c r="N12" s="345"/>
      <c r="O12" s="345"/>
      <c r="P12" s="345"/>
      <c r="Q12" s="345"/>
      <c r="R12" s="345"/>
      <c r="S12" s="345"/>
      <c r="T12" s="345"/>
      <c r="U12" s="345"/>
      <c r="V12" s="345"/>
      <c r="W12" s="345"/>
      <c r="X12" s="345"/>
      <c r="Y12" s="345"/>
      <c r="Z12" s="345"/>
      <c r="AA12" s="345"/>
      <c r="AB12" s="345"/>
      <c r="AC12" s="345"/>
      <c r="AD12" s="345"/>
      <c r="AE12" s="345"/>
      <c r="AF12" s="345"/>
      <c r="AG12" s="345"/>
      <c r="AH12" s="345"/>
      <c r="AI12" s="345"/>
      <c r="AJ12" s="345"/>
      <c r="AK12" s="345"/>
      <c r="AL12" s="345"/>
      <c r="AM12" s="345"/>
      <c r="AN12" s="346"/>
      <c r="AO12" s="337" t="s">
        <v>93</v>
      </c>
      <c r="AP12" s="338"/>
      <c r="AQ12" s="338"/>
      <c r="AR12" s="338"/>
      <c r="AS12" s="338"/>
      <c r="AT12" s="338"/>
      <c r="AU12" s="338"/>
      <c r="AV12" s="338"/>
      <c r="AW12" s="338"/>
      <c r="AX12" s="338"/>
      <c r="AY12" s="338"/>
      <c r="AZ12" s="338"/>
      <c r="BA12" s="338"/>
      <c r="BB12" s="338"/>
      <c r="BC12" s="338"/>
      <c r="BD12" s="338"/>
      <c r="BE12" s="338"/>
      <c r="BF12" s="338"/>
      <c r="BG12" s="338"/>
      <c r="BH12" s="338"/>
      <c r="BI12" s="338"/>
      <c r="BJ12" s="339"/>
      <c r="BK12" s="45"/>
      <c r="BL12" s="360">
        <v>0</v>
      </c>
      <c r="BM12" s="360"/>
      <c r="BN12" s="360"/>
      <c r="BO12" s="360"/>
      <c r="BP12" s="360"/>
      <c r="BQ12" s="360"/>
      <c r="BR12" s="360"/>
      <c r="BS12" s="360"/>
      <c r="BT12" s="360"/>
      <c r="BU12" s="360"/>
      <c r="BV12" s="360"/>
      <c r="BW12" s="360"/>
      <c r="BX12" s="360"/>
      <c r="BY12" s="360"/>
      <c r="BZ12" s="360"/>
      <c r="CA12" s="360"/>
      <c r="CB12" s="360"/>
      <c r="CC12" s="360"/>
      <c r="CD12" s="360"/>
      <c r="CE12" s="360"/>
      <c r="CF12" s="360"/>
      <c r="CG12" s="360"/>
      <c r="CH12" s="360"/>
      <c r="CI12" s="360"/>
      <c r="CJ12" s="360"/>
      <c r="CK12" s="360"/>
      <c r="CL12" s="360"/>
      <c r="CM12" s="360"/>
      <c r="CN12" s="360"/>
      <c r="CO12" s="360"/>
      <c r="CP12" s="360"/>
      <c r="CQ12" s="360"/>
      <c r="CR12" s="360"/>
      <c r="CS12" s="360"/>
      <c r="CT12" s="360"/>
      <c r="CU12" s="360"/>
      <c r="CV12" s="360"/>
      <c r="CW12" s="360"/>
      <c r="CX12" s="360"/>
      <c r="CY12" s="360"/>
      <c r="CZ12" s="46"/>
    </row>
    <row r="13" spans="1:104" s="8" customFormat="1" ht="16.5" customHeight="1" x14ac:dyDescent="0.25">
      <c r="A13" s="47"/>
      <c r="B13" s="347"/>
      <c r="C13" s="347"/>
      <c r="D13" s="347"/>
      <c r="E13" s="347"/>
      <c r="F13" s="347"/>
      <c r="G13" s="347"/>
      <c r="H13" s="347"/>
      <c r="I13" s="347"/>
      <c r="J13" s="347"/>
      <c r="K13" s="347"/>
      <c r="L13" s="347"/>
      <c r="M13" s="347"/>
      <c r="N13" s="347"/>
      <c r="O13" s="347"/>
      <c r="P13" s="347"/>
      <c r="Q13" s="347"/>
      <c r="R13" s="347"/>
      <c r="S13" s="347"/>
      <c r="T13" s="347"/>
      <c r="U13" s="347"/>
      <c r="V13" s="347"/>
      <c r="W13" s="347"/>
      <c r="X13" s="347"/>
      <c r="Y13" s="347"/>
      <c r="Z13" s="347"/>
      <c r="AA13" s="347"/>
      <c r="AB13" s="347"/>
      <c r="AC13" s="347"/>
      <c r="AD13" s="347"/>
      <c r="AE13" s="347"/>
      <c r="AF13" s="347"/>
      <c r="AG13" s="347"/>
      <c r="AH13" s="347"/>
      <c r="AI13" s="347"/>
      <c r="AJ13" s="347"/>
      <c r="AK13" s="347"/>
      <c r="AL13" s="347"/>
      <c r="AM13" s="347"/>
      <c r="AN13" s="348"/>
      <c r="AO13" s="340"/>
      <c r="AP13" s="341"/>
      <c r="AQ13" s="341"/>
      <c r="AR13" s="341"/>
      <c r="AS13" s="341"/>
      <c r="AT13" s="341"/>
      <c r="AU13" s="341"/>
      <c r="AV13" s="341"/>
      <c r="AW13" s="341"/>
      <c r="AX13" s="341"/>
      <c r="AY13" s="341"/>
      <c r="AZ13" s="341"/>
      <c r="BA13" s="341"/>
      <c r="BB13" s="341"/>
      <c r="BC13" s="341"/>
      <c r="BD13" s="341"/>
      <c r="BE13" s="341"/>
      <c r="BF13" s="341"/>
      <c r="BG13" s="341"/>
      <c r="BH13" s="341"/>
      <c r="BI13" s="341"/>
      <c r="BJ13" s="342"/>
      <c r="BK13" s="48"/>
      <c r="BL13" s="468"/>
      <c r="BM13" s="468"/>
      <c r="BN13" s="468"/>
      <c r="BO13" s="468"/>
      <c r="BP13" s="468"/>
      <c r="BQ13" s="468"/>
      <c r="BR13" s="468"/>
      <c r="BS13" s="468"/>
      <c r="BT13" s="468"/>
      <c r="BU13" s="468"/>
      <c r="BV13" s="468"/>
      <c r="BW13" s="468"/>
      <c r="BX13" s="468"/>
      <c r="BY13" s="468"/>
      <c r="BZ13" s="468"/>
      <c r="CA13" s="468"/>
      <c r="CB13" s="468"/>
      <c r="CC13" s="468"/>
      <c r="CD13" s="468"/>
      <c r="CE13" s="468"/>
      <c r="CF13" s="468"/>
      <c r="CG13" s="468"/>
      <c r="CH13" s="468"/>
      <c r="CI13" s="468"/>
      <c r="CJ13" s="468"/>
      <c r="CK13" s="468"/>
      <c r="CL13" s="468"/>
      <c r="CM13" s="468"/>
      <c r="CN13" s="468"/>
      <c r="CO13" s="468"/>
      <c r="CP13" s="468"/>
      <c r="CQ13" s="468"/>
      <c r="CR13" s="468"/>
      <c r="CS13" s="468"/>
      <c r="CT13" s="468"/>
      <c r="CU13" s="468"/>
      <c r="CV13" s="468"/>
      <c r="CW13" s="468"/>
      <c r="CX13" s="468"/>
      <c r="CY13" s="468"/>
      <c r="CZ13" s="49"/>
    </row>
    <row r="14" spans="1:104" s="8" customFormat="1" ht="31.5" customHeight="1" x14ac:dyDescent="0.25">
      <c r="A14" s="44"/>
      <c r="B14" s="345" t="s">
        <v>94</v>
      </c>
      <c r="C14" s="345"/>
      <c r="D14" s="345"/>
      <c r="E14" s="345"/>
      <c r="F14" s="345"/>
      <c r="G14" s="345"/>
      <c r="H14" s="345"/>
      <c r="I14" s="345"/>
      <c r="J14" s="345"/>
      <c r="K14" s="345"/>
      <c r="L14" s="345"/>
      <c r="M14" s="345"/>
      <c r="N14" s="345"/>
      <c r="O14" s="345"/>
      <c r="P14" s="345"/>
      <c r="Q14" s="345"/>
      <c r="R14" s="345"/>
      <c r="S14" s="345"/>
      <c r="T14" s="345"/>
      <c r="U14" s="345"/>
      <c r="V14" s="345"/>
      <c r="W14" s="345"/>
      <c r="X14" s="345"/>
      <c r="Y14" s="345"/>
      <c r="Z14" s="345"/>
      <c r="AA14" s="345"/>
      <c r="AB14" s="345"/>
      <c r="AC14" s="345"/>
      <c r="AD14" s="345"/>
      <c r="AE14" s="345"/>
      <c r="AF14" s="345"/>
      <c r="AG14" s="345"/>
      <c r="AH14" s="345"/>
      <c r="AI14" s="345"/>
      <c r="AJ14" s="345"/>
      <c r="AK14" s="345"/>
      <c r="AL14" s="345"/>
      <c r="AM14" s="345"/>
      <c r="AN14" s="346"/>
      <c r="AO14" s="337" t="s">
        <v>93</v>
      </c>
      <c r="AP14" s="338"/>
      <c r="AQ14" s="338"/>
      <c r="AR14" s="338"/>
      <c r="AS14" s="338"/>
      <c r="AT14" s="338"/>
      <c r="AU14" s="338"/>
      <c r="AV14" s="338"/>
      <c r="AW14" s="338"/>
      <c r="AX14" s="338"/>
      <c r="AY14" s="338"/>
      <c r="AZ14" s="338"/>
      <c r="BA14" s="338"/>
      <c r="BB14" s="338"/>
      <c r="BC14" s="338"/>
      <c r="BD14" s="338"/>
      <c r="BE14" s="338"/>
      <c r="BF14" s="338"/>
      <c r="BG14" s="338"/>
      <c r="BH14" s="338"/>
      <c r="BI14" s="338"/>
      <c r="BJ14" s="339"/>
      <c r="BK14" s="45"/>
      <c r="BL14" s="360">
        <v>0</v>
      </c>
      <c r="BM14" s="360"/>
      <c r="BN14" s="360"/>
      <c r="BO14" s="360"/>
      <c r="BP14" s="360"/>
      <c r="BQ14" s="360"/>
      <c r="BR14" s="360"/>
      <c r="BS14" s="360"/>
      <c r="BT14" s="360"/>
      <c r="BU14" s="360"/>
      <c r="BV14" s="360"/>
      <c r="BW14" s="360"/>
      <c r="BX14" s="360"/>
      <c r="BY14" s="360"/>
      <c r="BZ14" s="360"/>
      <c r="CA14" s="360"/>
      <c r="CB14" s="360"/>
      <c r="CC14" s="360"/>
      <c r="CD14" s="360"/>
      <c r="CE14" s="360"/>
      <c r="CF14" s="360"/>
      <c r="CG14" s="360"/>
      <c r="CH14" s="360"/>
      <c r="CI14" s="360"/>
      <c r="CJ14" s="360"/>
      <c r="CK14" s="360"/>
      <c r="CL14" s="360"/>
      <c r="CM14" s="360"/>
      <c r="CN14" s="360"/>
      <c r="CO14" s="360"/>
      <c r="CP14" s="360"/>
      <c r="CQ14" s="360"/>
      <c r="CR14" s="360"/>
      <c r="CS14" s="360"/>
      <c r="CT14" s="360"/>
      <c r="CU14" s="360"/>
      <c r="CV14" s="360"/>
      <c r="CW14" s="360"/>
      <c r="CX14" s="360"/>
      <c r="CY14" s="360"/>
      <c r="CZ14" s="46"/>
    </row>
    <row r="15" spans="1:104" s="8" customFormat="1" ht="16.5" customHeight="1" x14ac:dyDescent="0.25">
      <c r="A15" s="47"/>
      <c r="B15" s="347"/>
      <c r="C15" s="347"/>
      <c r="D15" s="347"/>
      <c r="E15" s="347"/>
      <c r="F15" s="347"/>
      <c r="G15" s="347"/>
      <c r="H15" s="347"/>
      <c r="I15" s="347"/>
      <c r="J15" s="347"/>
      <c r="K15" s="347"/>
      <c r="L15" s="347"/>
      <c r="M15" s="347"/>
      <c r="N15" s="347"/>
      <c r="O15" s="347"/>
      <c r="P15" s="347"/>
      <c r="Q15" s="347"/>
      <c r="R15" s="347"/>
      <c r="S15" s="347"/>
      <c r="T15" s="347"/>
      <c r="U15" s="347"/>
      <c r="V15" s="347"/>
      <c r="W15" s="347"/>
      <c r="X15" s="347"/>
      <c r="Y15" s="347"/>
      <c r="Z15" s="347"/>
      <c r="AA15" s="347"/>
      <c r="AB15" s="347"/>
      <c r="AC15" s="347"/>
      <c r="AD15" s="347"/>
      <c r="AE15" s="347"/>
      <c r="AF15" s="347"/>
      <c r="AG15" s="347"/>
      <c r="AH15" s="347"/>
      <c r="AI15" s="347"/>
      <c r="AJ15" s="347"/>
      <c r="AK15" s="347"/>
      <c r="AL15" s="347"/>
      <c r="AM15" s="347"/>
      <c r="AN15" s="348"/>
      <c r="AO15" s="340"/>
      <c r="AP15" s="341"/>
      <c r="AQ15" s="341"/>
      <c r="AR15" s="341"/>
      <c r="AS15" s="341"/>
      <c r="AT15" s="341"/>
      <c r="AU15" s="341"/>
      <c r="AV15" s="341"/>
      <c r="AW15" s="341"/>
      <c r="AX15" s="341"/>
      <c r="AY15" s="341"/>
      <c r="AZ15" s="341"/>
      <c r="BA15" s="341"/>
      <c r="BB15" s="341"/>
      <c r="BC15" s="341"/>
      <c r="BD15" s="341"/>
      <c r="BE15" s="341"/>
      <c r="BF15" s="341"/>
      <c r="BG15" s="341"/>
      <c r="BH15" s="341"/>
      <c r="BI15" s="341"/>
      <c r="BJ15" s="342"/>
      <c r="BK15" s="48"/>
      <c r="BL15" s="376"/>
      <c r="BM15" s="376"/>
      <c r="BN15" s="376"/>
      <c r="BO15" s="376"/>
      <c r="BP15" s="376"/>
      <c r="BQ15" s="376"/>
      <c r="BR15" s="376"/>
      <c r="BS15" s="376"/>
      <c r="BT15" s="376"/>
      <c r="BU15" s="376"/>
      <c r="BV15" s="376"/>
      <c r="BW15" s="376"/>
      <c r="BX15" s="376"/>
      <c r="BY15" s="376"/>
      <c r="BZ15" s="376"/>
      <c r="CA15" s="376"/>
      <c r="CB15" s="376"/>
      <c r="CC15" s="376"/>
      <c r="CD15" s="376"/>
      <c r="CE15" s="376"/>
      <c r="CF15" s="376"/>
      <c r="CG15" s="376"/>
      <c r="CH15" s="376"/>
      <c r="CI15" s="376"/>
      <c r="CJ15" s="376"/>
      <c r="CK15" s="376"/>
      <c r="CL15" s="376"/>
      <c r="CM15" s="376"/>
      <c r="CN15" s="376"/>
      <c r="CO15" s="376"/>
      <c r="CP15" s="376"/>
      <c r="CQ15" s="376"/>
      <c r="CR15" s="376"/>
      <c r="CS15" s="376"/>
      <c r="CT15" s="376"/>
      <c r="CU15" s="376"/>
      <c r="CV15" s="376"/>
      <c r="CW15" s="376"/>
      <c r="CX15" s="376"/>
      <c r="CY15" s="376"/>
      <c r="CZ15" s="49"/>
    </row>
    <row r="16" spans="1:104" s="8" customFormat="1" ht="75" customHeight="1" x14ac:dyDescent="0.25">
      <c r="A16" s="44"/>
      <c r="B16" s="345" t="s">
        <v>95</v>
      </c>
      <c r="C16" s="345"/>
      <c r="D16" s="345"/>
      <c r="E16" s="345"/>
      <c r="F16" s="345"/>
      <c r="G16" s="345"/>
      <c r="H16" s="345"/>
      <c r="I16" s="345"/>
      <c r="J16" s="345"/>
      <c r="K16" s="345"/>
      <c r="L16" s="345"/>
      <c r="M16" s="345"/>
      <c r="N16" s="345"/>
      <c r="O16" s="345"/>
      <c r="P16" s="345"/>
      <c r="Q16" s="345"/>
      <c r="R16" s="345"/>
      <c r="S16" s="345"/>
      <c r="T16" s="345"/>
      <c r="U16" s="345"/>
      <c r="V16" s="345"/>
      <c r="W16" s="345"/>
      <c r="X16" s="345"/>
      <c r="Y16" s="345"/>
      <c r="Z16" s="345"/>
      <c r="AA16" s="345"/>
      <c r="AB16" s="345"/>
      <c r="AC16" s="345"/>
      <c r="AD16" s="345"/>
      <c r="AE16" s="345"/>
      <c r="AF16" s="345"/>
      <c r="AG16" s="345"/>
      <c r="AH16" s="345"/>
      <c r="AI16" s="345"/>
      <c r="AJ16" s="345"/>
      <c r="AK16" s="345"/>
      <c r="AL16" s="345"/>
      <c r="AM16" s="345"/>
      <c r="AN16" s="346"/>
      <c r="AO16" s="337" t="s">
        <v>93</v>
      </c>
      <c r="AP16" s="338"/>
      <c r="AQ16" s="338"/>
      <c r="AR16" s="338"/>
      <c r="AS16" s="338"/>
      <c r="AT16" s="338"/>
      <c r="AU16" s="338"/>
      <c r="AV16" s="338"/>
      <c r="AW16" s="338"/>
      <c r="AX16" s="338"/>
      <c r="AY16" s="338"/>
      <c r="AZ16" s="338"/>
      <c r="BA16" s="338"/>
      <c r="BB16" s="338"/>
      <c r="BC16" s="338"/>
      <c r="BD16" s="338"/>
      <c r="BE16" s="338"/>
      <c r="BF16" s="338"/>
      <c r="BG16" s="338"/>
      <c r="BH16" s="338"/>
      <c r="BI16" s="338"/>
      <c r="BJ16" s="339"/>
      <c r="BK16" s="45"/>
      <c r="BL16" s="360">
        <v>0</v>
      </c>
      <c r="BM16" s="360"/>
      <c r="BN16" s="360"/>
      <c r="BO16" s="360"/>
      <c r="BP16" s="360"/>
      <c r="BQ16" s="360"/>
      <c r="BR16" s="360"/>
      <c r="BS16" s="360"/>
      <c r="BT16" s="360"/>
      <c r="BU16" s="360"/>
      <c r="BV16" s="360"/>
      <c r="BW16" s="360"/>
      <c r="BX16" s="360"/>
      <c r="BY16" s="360"/>
      <c r="BZ16" s="360"/>
      <c r="CA16" s="360"/>
      <c r="CB16" s="360"/>
      <c r="CC16" s="360"/>
      <c r="CD16" s="360"/>
      <c r="CE16" s="360"/>
      <c r="CF16" s="360"/>
      <c r="CG16" s="360"/>
      <c r="CH16" s="360"/>
      <c r="CI16" s="360"/>
      <c r="CJ16" s="360"/>
      <c r="CK16" s="360"/>
      <c r="CL16" s="360"/>
      <c r="CM16" s="360"/>
      <c r="CN16" s="360"/>
      <c r="CO16" s="360"/>
      <c r="CP16" s="360"/>
      <c r="CQ16" s="360"/>
      <c r="CR16" s="360"/>
      <c r="CS16" s="360"/>
      <c r="CT16" s="360"/>
      <c r="CU16" s="360"/>
      <c r="CV16" s="360"/>
      <c r="CW16" s="360"/>
      <c r="CX16" s="360"/>
      <c r="CY16" s="360"/>
      <c r="CZ16" s="46"/>
    </row>
    <row r="17" spans="1:104" s="8" customFormat="1" ht="15.75" customHeight="1" x14ac:dyDescent="0.25">
      <c r="A17" s="47"/>
      <c r="B17" s="347"/>
      <c r="C17" s="347"/>
      <c r="D17" s="347"/>
      <c r="E17" s="347"/>
      <c r="F17" s="347"/>
      <c r="G17" s="347"/>
      <c r="H17" s="347"/>
      <c r="I17" s="347"/>
      <c r="J17" s="347"/>
      <c r="K17" s="347"/>
      <c r="L17" s="347"/>
      <c r="M17" s="347"/>
      <c r="N17" s="347"/>
      <c r="O17" s="347"/>
      <c r="P17" s="347"/>
      <c r="Q17" s="347"/>
      <c r="R17" s="347"/>
      <c r="S17" s="347"/>
      <c r="T17" s="347"/>
      <c r="U17" s="347"/>
      <c r="V17" s="347"/>
      <c r="W17" s="347"/>
      <c r="X17" s="347"/>
      <c r="Y17" s="347"/>
      <c r="Z17" s="347"/>
      <c r="AA17" s="347"/>
      <c r="AB17" s="347"/>
      <c r="AC17" s="347"/>
      <c r="AD17" s="347"/>
      <c r="AE17" s="347"/>
      <c r="AF17" s="347"/>
      <c r="AG17" s="347"/>
      <c r="AH17" s="347"/>
      <c r="AI17" s="347"/>
      <c r="AJ17" s="347"/>
      <c r="AK17" s="347"/>
      <c r="AL17" s="347"/>
      <c r="AM17" s="347"/>
      <c r="AN17" s="348"/>
      <c r="AO17" s="340"/>
      <c r="AP17" s="341"/>
      <c r="AQ17" s="341"/>
      <c r="AR17" s="341"/>
      <c r="AS17" s="341"/>
      <c r="AT17" s="341"/>
      <c r="AU17" s="341"/>
      <c r="AV17" s="341"/>
      <c r="AW17" s="341"/>
      <c r="AX17" s="341"/>
      <c r="AY17" s="341"/>
      <c r="AZ17" s="341"/>
      <c r="BA17" s="341"/>
      <c r="BB17" s="341"/>
      <c r="BC17" s="341"/>
      <c r="BD17" s="341"/>
      <c r="BE17" s="341"/>
      <c r="BF17" s="341"/>
      <c r="BG17" s="341"/>
      <c r="BH17" s="341"/>
      <c r="BI17" s="341"/>
      <c r="BJ17" s="342"/>
      <c r="BK17" s="48"/>
      <c r="BL17" s="376"/>
      <c r="BM17" s="376"/>
      <c r="BN17" s="376"/>
      <c r="BO17" s="376"/>
      <c r="BP17" s="376"/>
      <c r="BQ17" s="376"/>
      <c r="BR17" s="376"/>
      <c r="BS17" s="376"/>
      <c r="BT17" s="376"/>
      <c r="BU17" s="376"/>
      <c r="BV17" s="376"/>
      <c r="BW17" s="376"/>
      <c r="BX17" s="376"/>
      <c r="BY17" s="376"/>
      <c r="BZ17" s="376"/>
      <c r="CA17" s="376"/>
      <c r="CB17" s="376"/>
      <c r="CC17" s="376"/>
      <c r="CD17" s="376"/>
      <c r="CE17" s="376"/>
      <c r="CF17" s="376"/>
      <c r="CG17" s="376"/>
      <c r="CH17" s="376"/>
      <c r="CI17" s="376"/>
      <c r="CJ17" s="376"/>
      <c r="CK17" s="376"/>
      <c r="CL17" s="376"/>
      <c r="CM17" s="376"/>
      <c r="CN17" s="376"/>
      <c r="CO17" s="376"/>
      <c r="CP17" s="376"/>
      <c r="CQ17" s="376"/>
      <c r="CR17" s="376"/>
      <c r="CS17" s="376"/>
      <c r="CT17" s="376"/>
      <c r="CU17" s="376"/>
      <c r="CV17" s="376"/>
      <c r="CW17" s="376"/>
      <c r="CX17" s="376"/>
      <c r="CY17" s="376"/>
      <c r="CZ17" s="49"/>
    </row>
    <row r="18" spans="1:104" s="8" customFormat="1" ht="30" customHeight="1" x14ac:dyDescent="0.25">
      <c r="A18" s="44"/>
      <c r="B18" s="345" t="s">
        <v>96</v>
      </c>
      <c r="C18" s="345"/>
      <c r="D18" s="345"/>
      <c r="E18" s="345"/>
      <c r="F18" s="345"/>
      <c r="G18" s="345"/>
      <c r="H18" s="345"/>
      <c r="I18" s="345"/>
      <c r="J18" s="345"/>
      <c r="K18" s="345"/>
      <c r="L18" s="345"/>
      <c r="M18" s="345"/>
      <c r="N18" s="345"/>
      <c r="O18" s="345"/>
      <c r="P18" s="345"/>
      <c r="Q18" s="345"/>
      <c r="R18" s="345"/>
      <c r="S18" s="345"/>
      <c r="T18" s="345"/>
      <c r="U18" s="345"/>
      <c r="V18" s="345"/>
      <c r="W18" s="345"/>
      <c r="X18" s="345"/>
      <c r="Y18" s="345"/>
      <c r="Z18" s="345"/>
      <c r="AA18" s="345"/>
      <c r="AB18" s="345"/>
      <c r="AC18" s="345"/>
      <c r="AD18" s="345"/>
      <c r="AE18" s="345"/>
      <c r="AF18" s="345"/>
      <c r="AG18" s="345"/>
      <c r="AH18" s="345"/>
      <c r="AI18" s="345"/>
      <c r="AJ18" s="345"/>
      <c r="AK18" s="345"/>
      <c r="AL18" s="345"/>
      <c r="AM18" s="345"/>
      <c r="AN18" s="346"/>
      <c r="AO18" s="337" t="s">
        <v>93</v>
      </c>
      <c r="AP18" s="338"/>
      <c r="AQ18" s="338"/>
      <c r="AR18" s="338"/>
      <c r="AS18" s="338"/>
      <c r="AT18" s="338"/>
      <c r="AU18" s="338"/>
      <c r="AV18" s="338"/>
      <c r="AW18" s="338"/>
      <c r="AX18" s="338"/>
      <c r="AY18" s="338"/>
      <c r="AZ18" s="338"/>
      <c r="BA18" s="338"/>
      <c r="BB18" s="338"/>
      <c r="BC18" s="338"/>
      <c r="BD18" s="338"/>
      <c r="BE18" s="338"/>
      <c r="BF18" s="338"/>
      <c r="BG18" s="338"/>
      <c r="BH18" s="338"/>
      <c r="BI18" s="338"/>
      <c r="BJ18" s="339"/>
      <c r="BK18" s="45"/>
      <c r="BL18" s="360">
        <v>0</v>
      </c>
      <c r="BM18" s="360"/>
      <c r="BN18" s="360"/>
      <c r="BO18" s="360"/>
      <c r="BP18" s="360"/>
      <c r="BQ18" s="360"/>
      <c r="BR18" s="360"/>
      <c r="BS18" s="360"/>
      <c r="BT18" s="360"/>
      <c r="BU18" s="360"/>
      <c r="BV18" s="360"/>
      <c r="BW18" s="360"/>
      <c r="BX18" s="360"/>
      <c r="BY18" s="360"/>
      <c r="BZ18" s="360"/>
      <c r="CA18" s="360"/>
      <c r="CB18" s="360"/>
      <c r="CC18" s="360"/>
      <c r="CD18" s="360"/>
      <c r="CE18" s="360"/>
      <c r="CF18" s="360"/>
      <c r="CG18" s="360"/>
      <c r="CH18" s="360"/>
      <c r="CI18" s="360"/>
      <c r="CJ18" s="360"/>
      <c r="CK18" s="360"/>
      <c r="CL18" s="360"/>
      <c r="CM18" s="360"/>
      <c r="CN18" s="360"/>
      <c r="CO18" s="360"/>
      <c r="CP18" s="360"/>
      <c r="CQ18" s="360"/>
      <c r="CR18" s="360"/>
      <c r="CS18" s="360"/>
      <c r="CT18" s="360"/>
      <c r="CU18" s="360"/>
      <c r="CV18" s="360"/>
      <c r="CW18" s="360"/>
      <c r="CX18" s="360"/>
      <c r="CY18" s="360"/>
      <c r="CZ18" s="46"/>
    </row>
    <row r="19" spans="1:104" s="8" customFormat="1" ht="17.25" customHeight="1" x14ac:dyDescent="0.25">
      <c r="A19" s="47"/>
      <c r="B19" s="347"/>
      <c r="C19" s="347"/>
      <c r="D19" s="347"/>
      <c r="E19" s="347"/>
      <c r="F19" s="347"/>
      <c r="G19" s="347"/>
      <c r="H19" s="347"/>
      <c r="I19" s="347"/>
      <c r="J19" s="347"/>
      <c r="K19" s="347"/>
      <c r="L19" s="347"/>
      <c r="M19" s="347"/>
      <c r="N19" s="347"/>
      <c r="O19" s="347"/>
      <c r="P19" s="347"/>
      <c r="Q19" s="347"/>
      <c r="R19" s="347"/>
      <c r="S19" s="347"/>
      <c r="T19" s="347"/>
      <c r="U19" s="347"/>
      <c r="V19" s="347"/>
      <c r="W19" s="347"/>
      <c r="X19" s="347"/>
      <c r="Y19" s="347"/>
      <c r="Z19" s="347"/>
      <c r="AA19" s="347"/>
      <c r="AB19" s="347"/>
      <c r="AC19" s="347"/>
      <c r="AD19" s="347"/>
      <c r="AE19" s="347"/>
      <c r="AF19" s="347"/>
      <c r="AG19" s="347"/>
      <c r="AH19" s="347"/>
      <c r="AI19" s="347"/>
      <c r="AJ19" s="347"/>
      <c r="AK19" s="347"/>
      <c r="AL19" s="347"/>
      <c r="AM19" s="347"/>
      <c r="AN19" s="348"/>
      <c r="AO19" s="340"/>
      <c r="AP19" s="341"/>
      <c r="AQ19" s="341"/>
      <c r="AR19" s="341"/>
      <c r="AS19" s="341"/>
      <c r="AT19" s="341"/>
      <c r="AU19" s="341"/>
      <c r="AV19" s="341"/>
      <c r="AW19" s="341"/>
      <c r="AX19" s="341"/>
      <c r="AY19" s="341"/>
      <c r="AZ19" s="341"/>
      <c r="BA19" s="341"/>
      <c r="BB19" s="341"/>
      <c r="BC19" s="341"/>
      <c r="BD19" s="341"/>
      <c r="BE19" s="341"/>
      <c r="BF19" s="341"/>
      <c r="BG19" s="341"/>
      <c r="BH19" s="341"/>
      <c r="BI19" s="341"/>
      <c r="BJ19" s="342"/>
      <c r="BK19" s="48"/>
      <c r="BL19" s="376"/>
      <c r="BM19" s="376"/>
      <c r="BN19" s="376"/>
      <c r="BO19" s="376"/>
      <c r="BP19" s="376"/>
      <c r="BQ19" s="376"/>
      <c r="BR19" s="376"/>
      <c r="BS19" s="376"/>
      <c r="BT19" s="376"/>
      <c r="BU19" s="376"/>
      <c r="BV19" s="376"/>
      <c r="BW19" s="376"/>
      <c r="BX19" s="376"/>
      <c r="BY19" s="376"/>
      <c r="BZ19" s="376"/>
      <c r="CA19" s="376"/>
      <c r="CB19" s="376"/>
      <c r="CC19" s="376"/>
      <c r="CD19" s="376"/>
      <c r="CE19" s="376"/>
      <c r="CF19" s="376"/>
      <c r="CG19" s="376"/>
      <c r="CH19" s="376"/>
      <c r="CI19" s="376"/>
      <c r="CJ19" s="376"/>
      <c r="CK19" s="376"/>
      <c r="CL19" s="376"/>
      <c r="CM19" s="376"/>
      <c r="CN19" s="376"/>
      <c r="CO19" s="376"/>
      <c r="CP19" s="376"/>
      <c r="CQ19" s="376"/>
      <c r="CR19" s="376"/>
      <c r="CS19" s="376"/>
      <c r="CT19" s="376"/>
      <c r="CU19" s="376"/>
      <c r="CV19" s="376"/>
      <c r="CW19" s="376"/>
      <c r="CX19" s="376"/>
      <c r="CY19" s="376"/>
      <c r="CZ19" s="49"/>
    </row>
    <row r="20" spans="1:104" s="8" customFormat="1" ht="30" customHeight="1" x14ac:dyDescent="0.25">
      <c r="A20" s="44"/>
      <c r="B20" s="345" t="s">
        <v>97</v>
      </c>
      <c r="C20" s="345"/>
      <c r="D20" s="345"/>
      <c r="E20" s="345"/>
      <c r="F20" s="345"/>
      <c r="G20" s="345"/>
      <c r="H20" s="345"/>
      <c r="I20" s="345"/>
      <c r="J20" s="345"/>
      <c r="K20" s="345"/>
      <c r="L20" s="345"/>
      <c r="M20" s="345"/>
      <c r="N20" s="345"/>
      <c r="O20" s="345"/>
      <c r="P20" s="345"/>
      <c r="Q20" s="345"/>
      <c r="R20" s="345"/>
      <c r="S20" s="345"/>
      <c r="T20" s="345"/>
      <c r="U20" s="345"/>
      <c r="V20" s="345"/>
      <c r="W20" s="345"/>
      <c r="X20" s="345"/>
      <c r="Y20" s="345"/>
      <c r="Z20" s="345"/>
      <c r="AA20" s="345"/>
      <c r="AB20" s="345"/>
      <c r="AC20" s="345"/>
      <c r="AD20" s="345"/>
      <c r="AE20" s="345"/>
      <c r="AF20" s="345"/>
      <c r="AG20" s="345"/>
      <c r="AH20" s="345"/>
      <c r="AI20" s="345"/>
      <c r="AJ20" s="345"/>
      <c r="AK20" s="345"/>
      <c r="AL20" s="345"/>
      <c r="AM20" s="345"/>
      <c r="AN20" s="50"/>
      <c r="AO20" s="337" t="s">
        <v>93</v>
      </c>
      <c r="AP20" s="338"/>
      <c r="AQ20" s="338"/>
      <c r="AR20" s="338"/>
      <c r="AS20" s="338"/>
      <c r="AT20" s="338"/>
      <c r="AU20" s="338"/>
      <c r="AV20" s="338"/>
      <c r="AW20" s="338"/>
      <c r="AX20" s="338"/>
      <c r="AY20" s="338"/>
      <c r="AZ20" s="338"/>
      <c r="BA20" s="338"/>
      <c r="BB20" s="338"/>
      <c r="BC20" s="338"/>
      <c r="BD20" s="338"/>
      <c r="BE20" s="338"/>
      <c r="BF20" s="338"/>
      <c r="BG20" s="338"/>
      <c r="BH20" s="338"/>
      <c r="BI20" s="338"/>
      <c r="BJ20" s="339"/>
      <c r="BK20" s="45"/>
      <c r="BL20" s="360">
        <v>0</v>
      </c>
      <c r="BM20" s="360"/>
      <c r="BN20" s="360"/>
      <c r="BO20" s="360"/>
      <c r="BP20" s="360"/>
      <c r="BQ20" s="360"/>
      <c r="BR20" s="360"/>
      <c r="BS20" s="360"/>
      <c r="BT20" s="360"/>
      <c r="BU20" s="360"/>
      <c r="BV20" s="360"/>
      <c r="BW20" s="360"/>
      <c r="BX20" s="360"/>
      <c r="BY20" s="360"/>
      <c r="BZ20" s="360"/>
      <c r="CA20" s="360"/>
      <c r="CB20" s="360"/>
      <c r="CC20" s="360"/>
      <c r="CD20" s="360"/>
      <c r="CE20" s="360"/>
      <c r="CF20" s="360"/>
      <c r="CG20" s="360"/>
      <c r="CH20" s="360"/>
      <c r="CI20" s="360"/>
      <c r="CJ20" s="360"/>
      <c r="CK20" s="360"/>
      <c r="CL20" s="360"/>
      <c r="CM20" s="360"/>
      <c r="CN20" s="360"/>
      <c r="CO20" s="360"/>
      <c r="CP20" s="360"/>
      <c r="CQ20" s="360"/>
      <c r="CR20" s="360"/>
      <c r="CS20" s="360"/>
      <c r="CT20" s="360"/>
      <c r="CU20" s="360"/>
      <c r="CV20" s="360"/>
      <c r="CW20" s="360"/>
      <c r="CX20" s="360"/>
      <c r="CY20" s="360"/>
      <c r="CZ20" s="46"/>
    </row>
    <row r="21" spans="1:104" s="8" customFormat="1" ht="17.25" customHeight="1" x14ac:dyDescent="0.25">
      <c r="A21" s="51"/>
      <c r="B21" s="347"/>
      <c r="C21" s="347"/>
      <c r="D21" s="347"/>
      <c r="E21" s="347"/>
      <c r="F21" s="347"/>
      <c r="G21" s="347"/>
      <c r="H21" s="347"/>
      <c r="I21" s="347"/>
      <c r="J21" s="347"/>
      <c r="K21" s="347"/>
      <c r="L21" s="347"/>
      <c r="M21" s="347"/>
      <c r="N21" s="347"/>
      <c r="O21" s="347"/>
      <c r="P21" s="347"/>
      <c r="Q21" s="347"/>
      <c r="R21" s="347"/>
      <c r="S21" s="347"/>
      <c r="T21" s="347"/>
      <c r="U21" s="347"/>
      <c r="V21" s="347"/>
      <c r="W21" s="347"/>
      <c r="X21" s="347"/>
      <c r="Y21" s="347"/>
      <c r="Z21" s="347"/>
      <c r="AA21" s="347"/>
      <c r="AB21" s="347"/>
      <c r="AC21" s="347"/>
      <c r="AD21" s="347"/>
      <c r="AE21" s="347"/>
      <c r="AF21" s="347"/>
      <c r="AG21" s="347"/>
      <c r="AH21" s="347"/>
      <c r="AI21" s="347"/>
      <c r="AJ21" s="347"/>
      <c r="AK21" s="347"/>
      <c r="AL21" s="347"/>
      <c r="AM21" s="347"/>
      <c r="AN21" s="52"/>
      <c r="AO21" s="340"/>
      <c r="AP21" s="341"/>
      <c r="AQ21" s="341"/>
      <c r="AR21" s="341"/>
      <c r="AS21" s="341"/>
      <c r="AT21" s="341"/>
      <c r="AU21" s="341"/>
      <c r="AV21" s="341"/>
      <c r="AW21" s="341"/>
      <c r="AX21" s="341"/>
      <c r="AY21" s="341"/>
      <c r="AZ21" s="341"/>
      <c r="BA21" s="341"/>
      <c r="BB21" s="341"/>
      <c r="BC21" s="341"/>
      <c r="BD21" s="341"/>
      <c r="BE21" s="341"/>
      <c r="BF21" s="341"/>
      <c r="BG21" s="341"/>
      <c r="BH21" s="341"/>
      <c r="BI21" s="341"/>
      <c r="BJ21" s="342"/>
      <c r="BK21" s="53"/>
      <c r="BL21" s="376"/>
      <c r="BM21" s="376"/>
      <c r="BN21" s="376"/>
      <c r="BO21" s="376"/>
      <c r="BP21" s="376"/>
      <c r="BQ21" s="376"/>
      <c r="BR21" s="376"/>
      <c r="BS21" s="376"/>
      <c r="BT21" s="376"/>
      <c r="BU21" s="376"/>
      <c r="BV21" s="376"/>
      <c r="BW21" s="376"/>
      <c r="BX21" s="376"/>
      <c r="BY21" s="376"/>
      <c r="BZ21" s="376"/>
      <c r="CA21" s="376"/>
      <c r="CB21" s="376"/>
      <c r="CC21" s="376"/>
      <c r="CD21" s="376"/>
      <c r="CE21" s="376"/>
      <c r="CF21" s="376"/>
      <c r="CG21" s="376"/>
      <c r="CH21" s="376"/>
      <c r="CI21" s="376"/>
      <c r="CJ21" s="376"/>
      <c r="CK21" s="376"/>
      <c r="CL21" s="376"/>
      <c r="CM21" s="376"/>
      <c r="CN21" s="376"/>
      <c r="CO21" s="376"/>
      <c r="CP21" s="376"/>
      <c r="CQ21" s="376"/>
      <c r="CR21" s="376"/>
      <c r="CS21" s="376"/>
      <c r="CT21" s="376"/>
      <c r="CU21" s="376"/>
      <c r="CV21" s="376"/>
      <c r="CW21" s="376"/>
      <c r="CX21" s="376"/>
      <c r="CY21" s="376"/>
      <c r="CZ21" s="54"/>
    </row>
    <row r="22" spans="1:104" s="8" customFormat="1" ht="30" customHeight="1" x14ac:dyDescent="0.25">
      <c r="A22" s="44"/>
      <c r="B22" s="345" t="s">
        <v>98</v>
      </c>
      <c r="C22" s="345"/>
      <c r="D22" s="345"/>
      <c r="E22" s="345"/>
      <c r="F22" s="345"/>
      <c r="G22" s="345"/>
      <c r="H22" s="345"/>
      <c r="I22" s="345"/>
      <c r="J22" s="345"/>
      <c r="K22" s="345"/>
      <c r="L22" s="345"/>
      <c r="M22" s="345"/>
      <c r="N22" s="345"/>
      <c r="O22" s="345"/>
      <c r="P22" s="345"/>
      <c r="Q22" s="345"/>
      <c r="R22" s="345"/>
      <c r="S22" s="345"/>
      <c r="T22" s="345"/>
      <c r="U22" s="345"/>
      <c r="V22" s="345"/>
      <c r="W22" s="345"/>
      <c r="X22" s="345"/>
      <c r="Y22" s="345"/>
      <c r="Z22" s="345"/>
      <c r="AA22" s="345"/>
      <c r="AB22" s="345"/>
      <c r="AC22" s="345"/>
      <c r="AD22" s="345"/>
      <c r="AE22" s="345"/>
      <c r="AF22" s="345"/>
      <c r="AG22" s="345"/>
      <c r="AH22" s="345"/>
      <c r="AI22" s="345"/>
      <c r="AJ22" s="345"/>
      <c r="AK22" s="345"/>
      <c r="AL22" s="345"/>
      <c r="AM22" s="345"/>
      <c r="AN22" s="50"/>
      <c r="AO22" s="337" t="s">
        <v>93</v>
      </c>
      <c r="AP22" s="338"/>
      <c r="AQ22" s="338"/>
      <c r="AR22" s="338"/>
      <c r="AS22" s="338"/>
      <c r="AT22" s="338"/>
      <c r="AU22" s="338"/>
      <c r="AV22" s="338"/>
      <c r="AW22" s="338"/>
      <c r="AX22" s="338"/>
      <c r="AY22" s="338"/>
      <c r="AZ22" s="338"/>
      <c r="BA22" s="338"/>
      <c r="BB22" s="338"/>
      <c r="BC22" s="338"/>
      <c r="BD22" s="338"/>
      <c r="BE22" s="338"/>
      <c r="BF22" s="338"/>
      <c r="BG22" s="338"/>
      <c r="BH22" s="338"/>
      <c r="BI22" s="338"/>
      <c r="BJ22" s="339"/>
      <c r="BK22" s="45"/>
      <c r="BL22" s="360">
        <v>0</v>
      </c>
      <c r="BM22" s="360"/>
      <c r="BN22" s="360"/>
      <c r="BO22" s="360"/>
      <c r="BP22" s="360"/>
      <c r="BQ22" s="360"/>
      <c r="BR22" s="360"/>
      <c r="BS22" s="360"/>
      <c r="BT22" s="360"/>
      <c r="BU22" s="360"/>
      <c r="BV22" s="360"/>
      <c r="BW22" s="360"/>
      <c r="BX22" s="360"/>
      <c r="BY22" s="360"/>
      <c r="BZ22" s="360"/>
      <c r="CA22" s="360"/>
      <c r="CB22" s="360"/>
      <c r="CC22" s="360"/>
      <c r="CD22" s="360"/>
      <c r="CE22" s="360"/>
      <c r="CF22" s="360"/>
      <c r="CG22" s="360"/>
      <c r="CH22" s="360"/>
      <c r="CI22" s="360"/>
      <c r="CJ22" s="360"/>
      <c r="CK22" s="360"/>
      <c r="CL22" s="360"/>
      <c r="CM22" s="360"/>
      <c r="CN22" s="360"/>
      <c r="CO22" s="360"/>
      <c r="CP22" s="360"/>
      <c r="CQ22" s="360"/>
      <c r="CR22" s="360"/>
      <c r="CS22" s="360"/>
      <c r="CT22" s="360"/>
      <c r="CU22" s="360"/>
      <c r="CV22" s="360"/>
      <c r="CW22" s="360"/>
      <c r="CX22" s="360"/>
      <c r="CY22" s="360"/>
      <c r="CZ22" s="46"/>
    </row>
    <row r="23" spans="1:104" s="8" customFormat="1" ht="17.25" customHeight="1" x14ac:dyDescent="0.25">
      <c r="A23" s="51"/>
      <c r="B23" s="347"/>
      <c r="C23" s="347"/>
      <c r="D23" s="347"/>
      <c r="E23" s="347"/>
      <c r="F23" s="347"/>
      <c r="G23" s="347"/>
      <c r="H23" s="347"/>
      <c r="I23" s="347"/>
      <c r="J23" s="347"/>
      <c r="K23" s="347"/>
      <c r="L23" s="347"/>
      <c r="M23" s="347"/>
      <c r="N23" s="347"/>
      <c r="O23" s="347"/>
      <c r="P23" s="347"/>
      <c r="Q23" s="347"/>
      <c r="R23" s="347"/>
      <c r="S23" s="347"/>
      <c r="T23" s="347"/>
      <c r="U23" s="347"/>
      <c r="V23" s="347"/>
      <c r="W23" s="347"/>
      <c r="X23" s="347"/>
      <c r="Y23" s="347"/>
      <c r="Z23" s="347"/>
      <c r="AA23" s="347"/>
      <c r="AB23" s="347"/>
      <c r="AC23" s="347"/>
      <c r="AD23" s="347"/>
      <c r="AE23" s="347"/>
      <c r="AF23" s="347"/>
      <c r="AG23" s="347"/>
      <c r="AH23" s="347"/>
      <c r="AI23" s="347"/>
      <c r="AJ23" s="347"/>
      <c r="AK23" s="347"/>
      <c r="AL23" s="347"/>
      <c r="AM23" s="347"/>
      <c r="AN23" s="52"/>
      <c r="AO23" s="340"/>
      <c r="AP23" s="341"/>
      <c r="AQ23" s="341"/>
      <c r="AR23" s="341"/>
      <c r="AS23" s="341"/>
      <c r="AT23" s="341"/>
      <c r="AU23" s="341"/>
      <c r="AV23" s="341"/>
      <c r="AW23" s="341"/>
      <c r="AX23" s="341"/>
      <c r="AY23" s="341"/>
      <c r="AZ23" s="341"/>
      <c r="BA23" s="341"/>
      <c r="BB23" s="341"/>
      <c r="BC23" s="341"/>
      <c r="BD23" s="341"/>
      <c r="BE23" s="341"/>
      <c r="BF23" s="341"/>
      <c r="BG23" s="341"/>
      <c r="BH23" s="341"/>
      <c r="BI23" s="341"/>
      <c r="BJ23" s="342"/>
      <c r="BK23" s="53"/>
      <c r="BL23" s="376"/>
      <c r="BM23" s="376"/>
      <c r="BN23" s="376"/>
      <c r="BO23" s="376"/>
      <c r="BP23" s="376"/>
      <c r="BQ23" s="376"/>
      <c r="BR23" s="376"/>
      <c r="BS23" s="376"/>
      <c r="BT23" s="376"/>
      <c r="BU23" s="376"/>
      <c r="BV23" s="376"/>
      <c r="BW23" s="376"/>
      <c r="BX23" s="376"/>
      <c r="BY23" s="376"/>
      <c r="BZ23" s="376"/>
      <c r="CA23" s="376"/>
      <c r="CB23" s="376"/>
      <c r="CC23" s="376"/>
      <c r="CD23" s="376"/>
      <c r="CE23" s="376"/>
      <c r="CF23" s="376"/>
      <c r="CG23" s="376"/>
      <c r="CH23" s="376"/>
      <c r="CI23" s="376"/>
      <c r="CJ23" s="376"/>
      <c r="CK23" s="376"/>
      <c r="CL23" s="376"/>
      <c r="CM23" s="376"/>
      <c r="CN23" s="376"/>
      <c r="CO23" s="376"/>
      <c r="CP23" s="376"/>
      <c r="CQ23" s="376"/>
      <c r="CR23" s="376"/>
      <c r="CS23" s="376"/>
      <c r="CT23" s="376"/>
      <c r="CU23" s="376"/>
      <c r="CV23" s="376"/>
      <c r="CW23" s="376"/>
      <c r="CX23" s="376"/>
      <c r="CY23" s="376"/>
      <c r="CZ23" s="54"/>
    </row>
    <row r="24" spans="1:104" s="8" customFormat="1" ht="48" customHeight="1" x14ac:dyDescent="0.25">
      <c r="A24" s="55"/>
      <c r="B24" s="371" t="s">
        <v>99</v>
      </c>
      <c r="C24" s="371"/>
      <c r="D24" s="371"/>
      <c r="E24" s="371"/>
      <c r="F24" s="371"/>
      <c r="G24" s="371"/>
      <c r="H24" s="371"/>
      <c r="I24" s="371"/>
      <c r="J24" s="371"/>
      <c r="K24" s="371"/>
      <c r="L24" s="371"/>
      <c r="M24" s="371"/>
      <c r="N24" s="371"/>
      <c r="O24" s="371"/>
      <c r="P24" s="371"/>
      <c r="Q24" s="371"/>
      <c r="R24" s="371"/>
      <c r="S24" s="371"/>
      <c r="T24" s="371"/>
      <c r="U24" s="371"/>
      <c r="V24" s="371"/>
      <c r="W24" s="371"/>
      <c r="X24" s="371"/>
      <c r="Y24" s="371"/>
      <c r="Z24" s="371"/>
      <c r="AA24" s="371"/>
      <c r="AB24" s="371"/>
      <c r="AC24" s="371"/>
      <c r="AD24" s="371"/>
      <c r="AE24" s="371"/>
      <c r="AF24" s="371"/>
      <c r="AG24" s="371"/>
      <c r="AH24" s="371"/>
      <c r="AI24" s="371"/>
      <c r="AJ24" s="371"/>
      <c r="AK24" s="371"/>
      <c r="AL24" s="371"/>
      <c r="AM24" s="371"/>
      <c r="AN24" s="56"/>
      <c r="AO24" s="463" t="s">
        <v>93</v>
      </c>
      <c r="AP24" s="444"/>
      <c r="AQ24" s="444"/>
      <c r="AR24" s="444"/>
      <c r="AS24" s="444"/>
      <c r="AT24" s="444"/>
      <c r="AU24" s="444"/>
      <c r="AV24" s="444"/>
      <c r="AW24" s="444"/>
      <c r="AX24" s="444"/>
      <c r="AY24" s="444"/>
      <c r="AZ24" s="444"/>
      <c r="BA24" s="444"/>
      <c r="BB24" s="444"/>
      <c r="BC24" s="444"/>
      <c r="BD24" s="444"/>
      <c r="BE24" s="444"/>
      <c r="BF24" s="444"/>
      <c r="BG24" s="444"/>
      <c r="BH24" s="444"/>
      <c r="BI24" s="444"/>
      <c r="BJ24" s="445"/>
      <c r="BK24" s="37"/>
      <c r="BL24" s="467">
        <v>0</v>
      </c>
      <c r="BM24" s="467"/>
      <c r="BN24" s="467"/>
      <c r="BO24" s="467"/>
      <c r="BP24" s="467"/>
      <c r="BQ24" s="467"/>
      <c r="BR24" s="467"/>
      <c r="BS24" s="467"/>
      <c r="BT24" s="467"/>
      <c r="BU24" s="467"/>
      <c r="BV24" s="467"/>
      <c r="BW24" s="467"/>
      <c r="BX24" s="467"/>
      <c r="BY24" s="467"/>
      <c r="BZ24" s="467"/>
      <c r="CA24" s="467"/>
      <c r="CB24" s="467"/>
      <c r="CC24" s="467"/>
      <c r="CD24" s="467"/>
      <c r="CE24" s="467"/>
      <c r="CF24" s="467"/>
      <c r="CG24" s="467"/>
      <c r="CH24" s="467"/>
      <c r="CI24" s="467"/>
      <c r="CJ24" s="467"/>
      <c r="CK24" s="467"/>
      <c r="CL24" s="467"/>
      <c r="CM24" s="467"/>
      <c r="CN24" s="467"/>
      <c r="CO24" s="467"/>
      <c r="CP24" s="467"/>
      <c r="CQ24" s="467"/>
      <c r="CR24" s="467"/>
      <c r="CS24" s="467"/>
      <c r="CT24" s="467"/>
      <c r="CU24" s="467"/>
      <c r="CV24" s="467"/>
      <c r="CW24" s="467"/>
      <c r="CX24" s="467"/>
      <c r="CY24" s="467"/>
      <c r="CZ24" s="38"/>
    </row>
    <row r="26" spans="1:104" s="1" customFormat="1" ht="15.75" x14ac:dyDescent="0.25">
      <c r="A26" s="352" t="str">
        <f>Содержание!C27</f>
        <v>Генеральный директор</v>
      </c>
      <c r="B26" s="352"/>
      <c r="C26" s="352"/>
      <c r="D26" s="352"/>
      <c r="E26" s="352"/>
      <c r="F26" s="352"/>
      <c r="G26" s="352"/>
      <c r="H26" s="352"/>
      <c r="I26" s="352"/>
      <c r="J26" s="352"/>
      <c r="K26" s="352"/>
      <c r="L26" s="352"/>
      <c r="M26" s="352"/>
      <c r="N26" s="352"/>
      <c r="O26" s="352"/>
      <c r="P26" s="352"/>
      <c r="Q26" s="352"/>
      <c r="R26" s="352"/>
      <c r="S26" s="352"/>
      <c r="T26" s="352"/>
      <c r="U26" s="352"/>
      <c r="V26" s="352"/>
      <c r="W26" s="352"/>
      <c r="X26" s="352"/>
      <c r="Y26" s="352"/>
      <c r="Z26" s="352"/>
      <c r="AA26" s="352"/>
      <c r="AB26" s="352"/>
      <c r="AC26" s="352"/>
      <c r="AD26" s="352"/>
      <c r="AE26" s="352"/>
      <c r="AF26" s="352"/>
      <c r="AG26" s="352"/>
      <c r="AH26" s="352"/>
      <c r="AI26" s="352"/>
      <c r="AJ26" s="352"/>
      <c r="AK26" s="352"/>
      <c r="AL26" s="352" t="str">
        <f>Содержание!E27</f>
        <v>Мажурин В.А.</v>
      </c>
      <c r="AM26" s="352"/>
      <c r="AN26" s="352"/>
      <c r="AO26" s="352"/>
      <c r="AP26" s="352"/>
      <c r="AQ26" s="352"/>
      <c r="AR26" s="352"/>
      <c r="AS26" s="352"/>
      <c r="AT26" s="352"/>
      <c r="AU26" s="352"/>
      <c r="AV26" s="352"/>
      <c r="AW26" s="352"/>
      <c r="AX26" s="352"/>
      <c r="AY26" s="352"/>
      <c r="AZ26" s="352"/>
      <c r="BA26" s="352"/>
      <c r="BB26" s="352"/>
      <c r="BC26" s="352"/>
      <c r="BD26" s="352"/>
      <c r="BE26" s="352"/>
      <c r="BF26" s="352"/>
      <c r="BG26" s="352"/>
      <c r="BH26" s="352"/>
      <c r="BI26" s="352"/>
      <c r="BJ26" s="352"/>
      <c r="BK26" s="352"/>
      <c r="BL26" s="352"/>
      <c r="BM26" s="352"/>
      <c r="BN26" s="352"/>
      <c r="BO26" s="352"/>
      <c r="BP26" s="352"/>
      <c r="BQ26" s="352"/>
      <c r="BR26" s="352"/>
      <c r="BS26" s="352"/>
      <c r="BT26" s="352"/>
      <c r="BU26" s="352"/>
      <c r="BV26" s="352"/>
      <c r="BW26" s="352"/>
      <c r="BX26" s="352"/>
      <c r="BY26" s="352"/>
      <c r="BZ26" s="352"/>
      <c r="CA26" s="352"/>
      <c r="CB26" s="352"/>
      <c r="CC26" s="352"/>
      <c r="CD26" s="352"/>
      <c r="CE26" s="352"/>
      <c r="CF26" s="352"/>
      <c r="CG26" s="352"/>
      <c r="CH26" s="352"/>
      <c r="CI26" s="352"/>
      <c r="CJ26" s="352"/>
      <c r="CK26" s="352"/>
      <c r="CL26" s="352"/>
      <c r="CM26" s="352"/>
      <c r="CN26" s="352"/>
      <c r="CO26" s="352"/>
      <c r="CP26" s="352"/>
      <c r="CQ26" s="352"/>
      <c r="CR26" s="352"/>
      <c r="CS26" s="352"/>
      <c r="CT26" s="352"/>
      <c r="CU26" s="352"/>
      <c r="CV26" s="352"/>
      <c r="CW26" s="352"/>
      <c r="CX26" s="352"/>
      <c r="CY26" s="352"/>
      <c r="CZ26" s="352"/>
    </row>
    <row r="27" spans="1:104" s="9" customFormat="1" ht="13.5" customHeight="1" x14ac:dyDescent="0.25">
      <c r="A27" s="336" t="s">
        <v>16</v>
      </c>
      <c r="B27" s="336"/>
      <c r="C27" s="336"/>
      <c r="D27" s="336"/>
      <c r="E27" s="336"/>
      <c r="F27" s="336"/>
      <c r="G27" s="336"/>
      <c r="H27" s="336"/>
      <c r="I27" s="336"/>
      <c r="J27" s="336"/>
      <c r="K27" s="336"/>
      <c r="L27" s="336"/>
      <c r="M27" s="336"/>
      <c r="N27" s="336"/>
      <c r="O27" s="336"/>
      <c r="P27" s="336"/>
      <c r="Q27" s="336"/>
      <c r="R27" s="336"/>
      <c r="S27" s="336"/>
      <c r="T27" s="336"/>
      <c r="U27" s="336"/>
      <c r="V27" s="336"/>
      <c r="W27" s="336"/>
      <c r="X27" s="336"/>
      <c r="Y27" s="336"/>
      <c r="Z27" s="336"/>
      <c r="AA27" s="336"/>
      <c r="AB27" s="336"/>
      <c r="AC27" s="336"/>
      <c r="AD27" s="336"/>
      <c r="AE27" s="336"/>
      <c r="AF27" s="336"/>
      <c r="AG27" s="336"/>
      <c r="AH27" s="336"/>
      <c r="AI27" s="336"/>
      <c r="AJ27" s="336"/>
      <c r="AK27" s="336"/>
      <c r="AL27" s="336" t="s">
        <v>17</v>
      </c>
      <c r="AM27" s="336"/>
      <c r="AN27" s="336"/>
      <c r="AO27" s="336"/>
      <c r="AP27" s="336"/>
      <c r="AQ27" s="336"/>
      <c r="AR27" s="336"/>
      <c r="AS27" s="336"/>
      <c r="AT27" s="336"/>
      <c r="AU27" s="336"/>
      <c r="AV27" s="336"/>
      <c r="AW27" s="336"/>
      <c r="AX27" s="336"/>
      <c r="AY27" s="336"/>
      <c r="AZ27" s="336"/>
      <c r="BA27" s="336"/>
      <c r="BB27" s="336"/>
      <c r="BC27" s="336"/>
      <c r="BD27" s="336"/>
      <c r="BE27" s="336"/>
      <c r="BF27" s="336"/>
      <c r="BG27" s="336"/>
      <c r="BH27" s="336"/>
      <c r="BI27" s="336"/>
      <c r="BJ27" s="336"/>
      <c r="BK27" s="336"/>
      <c r="BL27" s="336"/>
      <c r="BM27" s="336"/>
      <c r="BN27" s="336"/>
      <c r="BO27" s="336"/>
      <c r="BP27" s="336"/>
      <c r="BQ27" s="336"/>
      <c r="BR27" s="336"/>
      <c r="BS27" s="336"/>
      <c r="BT27" s="336"/>
      <c r="BU27" s="336"/>
      <c r="BV27" s="336"/>
      <c r="BW27" s="336" t="s">
        <v>18</v>
      </c>
      <c r="BX27" s="336"/>
      <c r="BY27" s="336"/>
      <c r="BZ27" s="336"/>
      <c r="CA27" s="336"/>
      <c r="CB27" s="336"/>
      <c r="CC27" s="336"/>
      <c r="CD27" s="336"/>
      <c r="CE27" s="336"/>
      <c r="CF27" s="336"/>
      <c r="CG27" s="336"/>
      <c r="CH27" s="336"/>
      <c r="CI27" s="336"/>
      <c r="CJ27" s="336"/>
      <c r="CK27" s="336"/>
      <c r="CL27" s="336"/>
      <c r="CM27" s="336"/>
      <c r="CN27" s="336"/>
      <c r="CO27" s="336"/>
      <c r="CP27" s="336"/>
      <c r="CQ27" s="336"/>
      <c r="CR27" s="336"/>
      <c r="CS27" s="336"/>
      <c r="CT27" s="336"/>
      <c r="CU27" s="336"/>
      <c r="CV27" s="336"/>
      <c r="CW27" s="336"/>
      <c r="CX27" s="336"/>
      <c r="CY27" s="336"/>
      <c r="CZ27" s="336"/>
    </row>
    <row r="28" spans="1:104" ht="3" customHeight="1" x14ac:dyDescent="0.25"/>
  </sheetData>
  <mergeCells count="43">
    <mergeCell ref="A5:CZ5"/>
    <mergeCell ref="F6:CU6"/>
    <mergeCell ref="F7:CU7"/>
    <mergeCell ref="A9:AN9"/>
    <mergeCell ref="AO9:BJ9"/>
    <mergeCell ref="BK9:CZ9"/>
    <mergeCell ref="B10:AN11"/>
    <mergeCell ref="AO10:BJ11"/>
    <mergeCell ref="BL10:CY10"/>
    <mergeCell ref="BL11:CY11"/>
    <mergeCell ref="B12:AN13"/>
    <mergeCell ref="AO12:BJ13"/>
    <mergeCell ref="BL12:CY12"/>
    <mergeCell ref="BL13:CY13"/>
    <mergeCell ref="B14:AN15"/>
    <mergeCell ref="AO14:BJ15"/>
    <mergeCell ref="BL14:CY14"/>
    <mergeCell ref="BL15:CY15"/>
    <mergeCell ref="B16:AN17"/>
    <mergeCell ref="AO16:BJ17"/>
    <mergeCell ref="BL16:CY16"/>
    <mergeCell ref="BL17:CY17"/>
    <mergeCell ref="B18:AN19"/>
    <mergeCell ref="AO18:BJ19"/>
    <mergeCell ref="BL18:CY18"/>
    <mergeCell ref="BL19:CY19"/>
    <mergeCell ref="B20:AM21"/>
    <mergeCell ref="AO20:BJ21"/>
    <mergeCell ref="BL20:CY20"/>
    <mergeCell ref="BL21:CY21"/>
    <mergeCell ref="B22:AM23"/>
    <mergeCell ref="AO22:BJ23"/>
    <mergeCell ref="BL22:CY22"/>
    <mergeCell ref="BL23:CY23"/>
    <mergeCell ref="B24:AM24"/>
    <mergeCell ref="AO24:BJ24"/>
    <mergeCell ref="BL24:CY24"/>
    <mergeCell ref="A26:AK26"/>
    <mergeCell ref="AL26:BV26"/>
    <mergeCell ref="BW26:CZ26"/>
    <mergeCell ref="A27:AK27"/>
    <mergeCell ref="AL27:BV27"/>
    <mergeCell ref="BW27:CZ27"/>
  </mergeCells>
  <pageMargins left="0.78740157480314965" right="0.59055118110236227" top="0.59055118110236227" bottom="0.39370078740157483" header="0.19685039370078741" footer="0.19685039370078741"/>
  <pageSetup paperSize="9" scale="98" orientation="portrait" horizontalDpi="4294967295" verticalDpi="4294967295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X983"/>
  <sheetViews>
    <sheetView view="pageBreakPreview" topLeftCell="A940" zoomScale="85" zoomScaleNormal="85" zoomScaleSheetLayoutView="85" workbookViewId="0">
      <selection activeCell="A690" sqref="A690"/>
    </sheetView>
  </sheetViews>
  <sheetFormatPr defaultColWidth="9.140625" defaultRowHeight="16.5" x14ac:dyDescent="0.3"/>
  <cols>
    <col min="1" max="1" width="9.140625" style="66" customWidth="1"/>
    <col min="2" max="2" width="18.28515625" style="66" customWidth="1"/>
    <col min="3" max="5" width="9.140625" style="66" customWidth="1"/>
    <col min="6" max="6" width="18.28515625" style="66" customWidth="1"/>
    <col min="7" max="7" width="16.140625" style="66" customWidth="1"/>
    <col min="8" max="9" width="9.140625" style="66" customWidth="1"/>
    <col min="10" max="27" width="9.140625" style="65"/>
    <col min="28" max="28" width="10.28515625" style="65" bestFit="1" customWidth="1"/>
    <col min="29" max="16384" width="9.140625" style="65"/>
  </cols>
  <sheetData>
    <row r="1" spans="1:76" x14ac:dyDescent="0.25">
      <c r="A1" s="472"/>
      <c r="B1" s="472"/>
      <c r="C1" s="472"/>
      <c r="D1" s="472"/>
      <c r="E1" s="472"/>
      <c r="F1" s="472"/>
      <c r="G1" s="472"/>
      <c r="H1" s="472"/>
      <c r="I1" s="472"/>
      <c r="J1" s="472"/>
      <c r="K1" s="472"/>
      <c r="L1" s="472"/>
      <c r="M1" s="472"/>
      <c r="N1" s="472"/>
      <c r="O1" s="472"/>
    </row>
    <row r="2" spans="1:76" ht="16.5" customHeight="1" x14ac:dyDescent="0.25">
      <c r="A2" s="65" t="s">
        <v>179</v>
      </c>
      <c r="B2" s="65"/>
      <c r="C2" s="65"/>
      <c r="D2" s="65"/>
      <c r="E2" s="65"/>
      <c r="F2" s="65"/>
      <c r="G2" s="65"/>
      <c r="H2" s="65"/>
      <c r="I2" s="65"/>
      <c r="P2" s="479" t="s">
        <v>874</v>
      </c>
      <c r="Q2" s="479"/>
      <c r="R2" s="479"/>
      <c r="S2" s="479"/>
      <c r="T2" s="479"/>
      <c r="W2" s="67"/>
      <c r="X2" s="67"/>
      <c r="Y2" s="67"/>
      <c r="Z2" s="67"/>
      <c r="AA2" s="67"/>
    </row>
    <row r="3" spans="1:76" ht="15" x14ac:dyDescent="0.25">
      <c r="A3" s="473" t="s">
        <v>180</v>
      </c>
      <c r="B3" s="473"/>
      <c r="C3" s="473"/>
      <c r="D3" s="473"/>
      <c r="E3" s="473"/>
      <c r="F3" s="473"/>
      <c r="G3" s="473"/>
      <c r="H3" s="473"/>
      <c r="I3" s="473"/>
      <c r="J3" s="473"/>
      <c r="K3" s="473"/>
      <c r="L3" s="473"/>
      <c r="M3" s="473"/>
      <c r="N3" s="473"/>
      <c r="O3" s="473"/>
      <c r="P3" s="473"/>
      <c r="Q3" s="473"/>
      <c r="R3" s="473"/>
      <c r="S3" s="473"/>
      <c r="T3" s="473"/>
      <c r="W3" s="67"/>
      <c r="X3" s="67"/>
      <c r="Y3" s="67"/>
      <c r="Z3" s="67"/>
      <c r="AA3" s="67"/>
    </row>
    <row r="4" spans="1:76" ht="15" x14ac:dyDescent="0.25">
      <c r="A4" s="474" t="s">
        <v>181</v>
      </c>
      <c r="B4" s="475"/>
      <c r="C4" s="475"/>
      <c r="D4" s="475"/>
      <c r="E4" s="475"/>
      <c r="F4" s="475"/>
      <c r="G4" s="475"/>
      <c r="H4" s="475"/>
      <c r="I4" s="475"/>
      <c r="J4" s="475"/>
      <c r="K4" s="475"/>
      <c r="L4" s="475"/>
      <c r="M4" s="475"/>
      <c r="N4" s="475"/>
      <c r="O4" s="475"/>
      <c r="P4" s="475"/>
      <c r="Q4" s="475"/>
      <c r="R4" s="475"/>
      <c r="S4" s="475"/>
      <c r="T4" s="475"/>
      <c r="U4" s="68"/>
      <c r="V4" s="68"/>
      <c r="W4" s="68"/>
      <c r="X4" s="68"/>
      <c r="Y4" s="68"/>
      <c r="Z4" s="68"/>
      <c r="AA4" s="68"/>
    </row>
    <row r="5" spans="1:76" s="66" customFormat="1" ht="27.75" customHeight="1" thickBot="1" x14ac:dyDescent="0.35">
      <c r="A5" s="69"/>
      <c r="B5" s="69"/>
      <c r="C5" s="69"/>
      <c r="D5" s="69"/>
      <c r="E5" s="69"/>
      <c r="F5" s="69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65"/>
      <c r="T5" s="65"/>
      <c r="U5" s="65"/>
      <c r="V5" s="65"/>
      <c r="W5" s="65"/>
      <c r="X5" s="65"/>
      <c r="Y5" s="65"/>
      <c r="Z5" s="65"/>
      <c r="AA5" s="65"/>
    </row>
    <row r="6" spans="1:76" ht="32.25" customHeight="1" thickBot="1" x14ac:dyDescent="0.3">
      <c r="A6" s="476" t="s">
        <v>119</v>
      </c>
      <c r="B6" s="477"/>
      <c r="C6" s="477"/>
      <c r="D6" s="477"/>
      <c r="E6" s="477"/>
      <c r="F6" s="477"/>
      <c r="G6" s="477"/>
      <c r="H6" s="477"/>
      <c r="I6" s="478"/>
      <c r="J6" s="477" t="s">
        <v>120</v>
      </c>
      <c r="K6" s="477"/>
      <c r="L6" s="477"/>
      <c r="M6" s="477"/>
      <c r="N6" s="477"/>
      <c r="O6" s="477"/>
      <c r="P6" s="477"/>
      <c r="Q6" s="477"/>
      <c r="R6" s="477"/>
      <c r="S6" s="477"/>
      <c r="T6" s="477"/>
      <c r="U6" s="477"/>
      <c r="V6" s="478"/>
      <c r="W6" s="482" t="s">
        <v>121</v>
      </c>
      <c r="X6" s="484" t="s">
        <v>122</v>
      </c>
      <c r="Y6" s="485"/>
      <c r="Z6" s="486"/>
      <c r="AA6" s="480" t="s">
        <v>123</v>
      </c>
    </row>
    <row r="7" spans="1:76" ht="171.75" customHeight="1" thickBot="1" x14ac:dyDescent="0.3">
      <c r="A7" s="482" t="s">
        <v>182</v>
      </c>
      <c r="B7" s="482" t="s">
        <v>183</v>
      </c>
      <c r="C7" s="482" t="s">
        <v>124</v>
      </c>
      <c r="D7" s="482" t="s">
        <v>184</v>
      </c>
      <c r="E7" s="482" t="s">
        <v>125</v>
      </c>
      <c r="F7" s="482" t="s">
        <v>126</v>
      </c>
      <c r="G7" s="482" t="s">
        <v>127</v>
      </c>
      <c r="H7" s="482" t="s">
        <v>128</v>
      </c>
      <c r="I7" s="482" t="s">
        <v>185</v>
      </c>
      <c r="J7" s="480" t="s">
        <v>129</v>
      </c>
      <c r="K7" s="482" t="s">
        <v>130</v>
      </c>
      <c r="L7" s="482" t="s">
        <v>131</v>
      </c>
      <c r="M7" s="476" t="s">
        <v>132</v>
      </c>
      <c r="N7" s="477"/>
      <c r="O7" s="477"/>
      <c r="P7" s="477"/>
      <c r="Q7" s="477"/>
      <c r="R7" s="477"/>
      <c r="S7" s="477"/>
      <c r="T7" s="477"/>
      <c r="U7" s="478"/>
      <c r="V7" s="482" t="s">
        <v>133</v>
      </c>
      <c r="W7" s="483"/>
      <c r="X7" s="487"/>
      <c r="Y7" s="488"/>
      <c r="Z7" s="489"/>
      <c r="AA7" s="481"/>
    </row>
    <row r="8" spans="1:76" ht="63.75" customHeight="1" thickBot="1" x14ac:dyDescent="0.3">
      <c r="A8" s="483"/>
      <c r="B8" s="483"/>
      <c r="C8" s="483"/>
      <c r="D8" s="483"/>
      <c r="E8" s="483"/>
      <c r="F8" s="483"/>
      <c r="G8" s="483"/>
      <c r="H8" s="483"/>
      <c r="I8" s="483"/>
      <c r="J8" s="481"/>
      <c r="K8" s="483"/>
      <c r="L8" s="483"/>
      <c r="M8" s="482" t="s">
        <v>134</v>
      </c>
      <c r="N8" s="476" t="s">
        <v>135</v>
      </c>
      <c r="O8" s="477"/>
      <c r="P8" s="478"/>
      <c r="Q8" s="476" t="s">
        <v>186</v>
      </c>
      <c r="R8" s="477"/>
      <c r="S8" s="477"/>
      <c r="T8" s="478"/>
      <c r="U8" s="482" t="s">
        <v>136</v>
      </c>
      <c r="V8" s="483"/>
      <c r="W8" s="483"/>
      <c r="X8" s="482" t="s">
        <v>137</v>
      </c>
      <c r="Y8" s="482" t="s">
        <v>138</v>
      </c>
      <c r="Z8" s="482" t="s">
        <v>139</v>
      </c>
      <c r="AA8" s="481"/>
    </row>
    <row r="9" spans="1:76" ht="71.25" customHeight="1" thickBot="1" x14ac:dyDescent="0.3">
      <c r="A9" s="483"/>
      <c r="B9" s="483"/>
      <c r="C9" s="483"/>
      <c r="D9" s="483"/>
      <c r="E9" s="483"/>
      <c r="F9" s="483"/>
      <c r="G9" s="483"/>
      <c r="H9" s="483"/>
      <c r="I9" s="483"/>
      <c r="J9" s="481"/>
      <c r="K9" s="483"/>
      <c r="L9" s="483"/>
      <c r="M9" s="483"/>
      <c r="N9" s="71" t="s">
        <v>140</v>
      </c>
      <c r="O9" s="71" t="s">
        <v>141</v>
      </c>
      <c r="P9" s="71" t="s">
        <v>142</v>
      </c>
      <c r="Q9" s="71" t="s">
        <v>143</v>
      </c>
      <c r="R9" s="71" t="s">
        <v>144</v>
      </c>
      <c r="S9" s="71" t="s">
        <v>187</v>
      </c>
      <c r="T9" s="71" t="s">
        <v>188</v>
      </c>
      <c r="U9" s="483"/>
      <c r="V9" s="483"/>
      <c r="W9" s="483"/>
      <c r="X9" s="483"/>
      <c r="Y9" s="483"/>
      <c r="Z9" s="483"/>
      <c r="AA9" s="481"/>
    </row>
    <row r="10" spans="1:76" ht="17.25" customHeight="1" thickBot="1" x14ac:dyDescent="0.3">
      <c r="A10" s="72">
        <v>1</v>
      </c>
      <c r="B10" s="72">
        <v>2</v>
      </c>
      <c r="C10" s="72">
        <v>3</v>
      </c>
      <c r="D10" s="72">
        <v>4</v>
      </c>
      <c r="E10" s="72">
        <v>5</v>
      </c>
      <c r="F10" s="72">
        <v>6</v>
      </c>
      <c r="G10" s="72">
        <v>7</v>
      </c>
      <c r="H10" s="72">
        <v>8</v>
      </c>
      <c r="I10" s="72">
        <v>9</v>
      </c>
      <c r="J10" s="72">
        <v>10</v>
      </c>
      <c r="K10" s="72">
        <v>11</v>
      </c>
      <c r="L10" s="72">
        <v>12</v>
      </c>
      <c r="M10" s="72">
        <v>13</v>
      </c>
      <c r="N10" s="72">
        <v>14</v>
      </c>
      <c r="O10" s="72">
        <v>15</v>
      </c>
      <c r="P10" s="72">
        <v>16</v>
      </c>
      <c r="Q10" s="72">
        <v>17</v>
      </c>
      <c r="R10" s="72">
        <v>18</v>
      </c>
      <c r="S10" s="72">
        <v>19</v>
      </c>
      <c r="T10" s="72">
        <v>20</v>
      </c>
      <c r="U10" s="72">
        <v>21</v>
      </c>
      <c r="V10" s="72">
        <v>22</v>
      </c>
      <c r="W10" s="72">
        <v>23</v>
      </c>
      <c r="X10" s="72">
        <v>24</v>
      </c>
      <c r="Y10" s="72">
        <v>25</v>
      </c>
      <c r="Z10" s="72">
        <v>26</v>
      </c>
      <c r="AA10" s="72">
        <v>27</v>
      </c>
    </row>
    <row r="11" spans="1:76" s="75" customFormat="1" ht="16.5" customHeight="1" x14ac:dyDescent="0.25">
      <c r="A11" s="73">
        <v>1</v>
      </c>
      <c r="B11" s="73" t="s">
        <v>189</v>
      </c>
      <c r="C11" s="73" t="s">
        <v>190</v>
      </c>
      <c r="D11" s="73" t="s">
        <v>191</v>
      </c>
      <c r="E11" s="73" t="s">
        <v>168</v>
      </c>
      <c r="F11" s="76">
        <v>43103.394444444442</v>
      </c>
      <c r="G11" s="76">
        <v>43103.401388888888</v>
      </c>
      <c r="H11" s="73" t="s">
        <v>145</v>
      </c>
      <c r="I11" s="73">
        <v>0.16666666668607</v>
      </c>
      <c r="J11" s="73" t="s">
        <v>190</v>
      </c>
      <c r="K11" s="73"/>
      <c r="L11" s="73"/>
      <c r="M11" s="73">
        <f>SUM(N11:P11)</f>
        <v>1</v>
      </c>
      <c r="N11" s="73">
        <v>0</v>
      </c>
      <c r="O11" s="73">
        <v>1</v>
      </c>
      <c r="P11" s="73">
        <v>0</v>
      </c>
      <c r="Q11" s="73">
        <v>0</v>
      </c>
      <c r="R11" s="73">
        <v>0</v>
      </c>
      <c r="S11" s="73">
        <v>1</v>
      </c>
      <c r="T11" s="73">
        <v>0</v>
      </c>
      <c r="U11" s="73">
        <v>0</v>
      </c>
      <c r="V11" s="73">
        <v>750</v>
      </c>
      <c r="W11" s="73"/>
      <c r="X11" s="73"/>
      <c r="Y11" s="73"/>
      <c r="Z11" s="73"/>
      <c r="AA11" s="73">
        <v>1</v>
      </c>
      <c r="AB11" s="74">
        <f>MONTH(F11)</f>
        <v>1</v>
      </c>
      <c r="AC11" s="73" t="s">
        <v>146</v>
      </c>
      <c r="AD11" s="73">
        <v>1</v>
      </c>
      <c r="AE11" s="75" t="s">
        <v>145</v>
      </c>
      <c r="BX11" s="75">
        <f>SUMPRODUCT('Форма 8.1.'!H11:H690="В")*'Форма 8.1.'!AA11</f>
        <v>0</v>
      </c>
    </row>
    <row r="12" spans="1:76" s="75" customFormat="1" ht="45" x14ac:dyDescent="0.25">
      <c r="A12" s="73">
        <v>2</v>
      </c>
      <c r="B12" s="73" t="s">
        <v>192</v>
      </c>
      <c r="C12" s="73" t="s">
        <v>190</v>
      </c>
      <c r="D12" s="73" t="s">
        <v>193</v>
      </c>
      <c r="E12" s="73" t="s">
        <v>168</v>
      </c>
      <c r="F12" s="76">
        <v>43103.413194444445</v>
      </c>
      <c r="G12" s="76">
        <v>43103.503472222219</v>
      </c>
      <c r="H12" s="73" t="s">
        <v>145</v>
      </c>
      <c r="I12" s="73">
        <v>2.1666666665696002</v>
      </c>
      <c r="J12" s="73" t="s">
        <v>190</v>
      </c>
      <c r="K12" s="73"/>
      <c r="L12" s="73"/>
      <c r="M12" s="73">
        <f t="shared" ref="M12:M75" si="0">SUM(N12:P12)</f>
        <v>2</v>
      </c>
      <c r="N12" s="73">
        <v>0</v>
      </c>
      <c r="O12" s="73">
        <v>1</v>
      </c>
      <c r="P12" s="73">
        <v>1</v>
      </c>
      <c r="Q12" s="73">
        <v>0</v>
      </c>
      <c r="R12" s="73">
        <v>0</v>
      </c>
      <c r="S12" s="73">
        <v>2</v>
      </c>
      <c r="T12" s="73">
        <v>0</v>
      </c>
      <c r="U12" s="73">
        <v>0</v>
      </c>
      <c r="V12" s="73">
        <v>490</v>
      </c>
      <c r="W12" s="73"/>
      <c r="X12" s="73"/>
      <c r="Y12" s="73"/>
      <c r="Z12" s="73"/>
      <c r="AA12" s="73">
        <v>1</v>
      </c>
      <c r="AB12" s="74">
        <f t="shared" ref="AB12:AB75" si="1">MONTH(F12)</f>
        <v>1</v>
      </c>
      <c r="AC12" s="74"/>
    </row>
    <row r="13" spans="1:76" s="75" customFormat="1" ht="45" x14ac:dyDescent="0.25">
      <c r="A13" s="73">
        <v>3</v>
      </c>
      <c r="B13" s="73" t="s">
        <v>192</v>
      </c>
      <c r="C13" s="73" t="s">
        <v>190</v>
      </c>
      <c r="D13" s="73" t="s">
        <v>194</v>
      </c>
      <c r="E13" s="73" t="s">
        <v>168</v>
      </c>
      <c r="F13" s="76">
        <v>43104.402777777781</v>
      </c>
      <c r="G13" s="76">
        <v>43104.503472222219</v>
      </c>
      <c r="H13" s="73" t="s">
        <v>145</v>
      </c>
      <c r="I13" s="73">
        <v>2.4166666665114001</v>
      </c>
      <c r="J13" s="73" t="s">
        <v>190</v>
      </c>
      <c r="K13" s="73"/>
      <c r="L13" s="73"/>
      <c r="M13" s="73">
        <f t="shared" si="0"/>
        <v>1</v>
      </c>
      <c r="N13" s="73">
        <v>0</v>
      </c>
      <c r="O13" s="73">
        <v>1</v>
      </c>
      <c r="P13" s="73">
        <v>0</v>
      </c>
      <c r="Q13" s="73">
        <v>0</v>
      </c>
      <c r="R13" s="73">
        <v>0</v>
      </c>
      <c r="S13" s="73">
        <v>1</v>
      </c>
      <c r="T13" s="73">
        <v>0</v>
      </c>
      <c r="U13" s="73">
        <v>0</v>
      </c>
      <c r="V13" s="73">
        <v>400</v>
      </c>
      <c r="W13" s="73"/>
      <c r="X13" s="73"/>
      <c r="Y13" s="73"/>
      <c r="Z13" s="73"/>
      <c r="AA13" s="73">
        <v>1</v>
      </c>
      <c r="AB13" s="74">
        <f t="shared" si="1"/>
        <v>1</v>
      </c>
      <c r="AC13" s="74"/>
    </row>
    <row r="14" spans="1:76" s="75" customFormat="1" ht="45" x14ac:dyDescent="0.25">
      <c r="A14" s="73">
        <v>4</v>
      </c>
      <c r="B14" s="73" t="s">
        <v>195</v>
      </c>
      <c r="C14" s="73" t="s">
        <v>190</v>
      </c>
      <c r="D14" s="73" t="s">
        <v>196</v>
      </c>
      <c r="E14" s="73" t="s">
        <v>168</v>
      </c>
      <c r="F14" s="76">
        <v>43104.433333333334</v>
      </c>
      <c r="G14" s="76">
        <v>43104.470833333333</v>
      </c>
      <c r="H14" s="73" t="s">
        <v>146</v>
      </c>
      <c r="I14" s="73">
        <v>0.89999999996506996</v>
      </c>
      <c r="J14" s="73" t="s">
        <v>190</v>
      </c>
      <c r="K14" s="73"/>
      <c r="L14" s="73"/>
      <c r="M14" s="73">
        <f t="shared" si="0"/>
        <v>1</v>
      </c>
      <c r="N14" s="73">
        <v>0</v>
      </c>
      <c r="O14" s="73">
        <v>1</v>
      </c>
      <c r="P14" s="73">
        <v>0</v>
      </c>
      <c r="Q14" s="73">
        <v>0</v>
      </c>
      <c r="R14" s="73">
        <v>0</v>
      </c>
      <c r="S14" s="73">
        <v>1</v>
      </c>
      <c r="T14" s="73">
        <v>0</v>
      </c>
      <c r="U14" s="73">
        <v>0</v>
      </c>
      <c r="V14" s="73">
        <v>400</v>
      </c>
      <c r="W14" s="73"/>
      <c r="X14" s="73" t="s">
        <v>197</v>
      </c>
      <c r="Y14" s="73" t="s">
        <v>198</v>
      </c>
      <c r="Z14" s="73" t="s">
        <v>199</v>
      </c>
      <c r="AA14" s="73">
        <v>1</v>
      </c>
      <c r="AB14" s="74">
        <f t="shared" si="1"/>
        <v>1</v>
      </c>
      <c r="AC14" s="74"/>
    </row>
    <row r="15" spans="1:76" s="75" customFormat="1" ht="45" x14ac:dyDescent="0.25">
      <c r="A15" s="73">
        <v>5</v>
      </c>
      <c r="B15" s="73" t="s">
        <v>195</v>
      </c>
      <c r="C15" s="73" t="s">
        <v>190</v>
      </c>
      <c r="D15" s="73" t="s">
        <v>196</v>
      </c>
      <c r="E15" s="73" t="s">
        <v>168</v>
      </c>
      <c r="F15" s="76">
        <v>43104.433333333334</v>
      </c>
      <c r="G15" s="76">
        <v>43104.470833333333</v>
      </c>
      <c r="H15" s="73" t="s">
        <v>145</v>
      </c>
      <c r="I15" s="73">
        <v>0.89999999996506996</v>
      </c>
      <c r="J15" s="73" t="s">
        <v>190</v>
      </c>
      <c r="K15" s="73"/>
      <c r="L15" s="73"/>
      <c r="M15" s="73">
        <f t="shared" si="0"/>
        <v>1</v>
      </c>
      <c r="N15" s="73">
        <v>0</v>
      </c>
      <c r="O15" s="73">
        <v>1</v>
      </c>
      <c r="P15" s="73">
        <v>0</v>
      </c>
      <c r="Q15" s="73">
        <v>0</v>
      </c>
      <c r="R15" s="73">
        <v>0</v>
      </c>
      <c r="S15" s="73">
        <v>1</v>
      </c>
      <c r="T15" s="73">
        <v>0</v>
      </c>
      <c r="U15" s="73">
        <v>0</v>
      </c>
      <c r="V15" s="73">
        <v>400</v>
      </c>
      <c r="W15" s="73"/>
      <c r="X15" s="73"/>
      <c r="Y15" s="73"/>
      <c r="Z15" s="73"/>
      <c r="AA15" s="73">
        <v>1</v>
      </c>
      <c r="AB15" s="74">
        <f t="shared" si="1"/>
        <v>1</v>
      </c>
      <c r="AC15" s="74"/>
    </row>
    <row r="16" spans="1:76" s="75" customFormat="1" ht="45" x14ac:dyDescent="0.25">
      <c r="A16" s="73">
        <v>6</v>
      </c>
      <c r="B16" s="73" t="s">
        <v>200</v>
      </c>
      <c r="C16" s="73" t="s">
        <v>190</v>
      </c>
      <c r="D16" s="73" t="s">
        <v>201</v>
      </c>
      <c r="E16" s="73" t="s">
        <v>168</v>
      </c>
      <c r="F16" s="76">
        <v>43104.456944444442</v>
      </c>
      <c r="G16" s="76">
        <v>43104.70416666667</v>
      </c>
      <c r="H16" s="73" t="s">
        <v>145</v>
      </c>
      <c r="I16" s="73">
        <v>5.9333333334653</v>
      </c>
      <c r="J16" s="73" t="s">
        <v>190</v>
      </c>
      <c r="K16" s="73"/>
      <c r="L16" s="73"/>
      <c r="M16" s="73">
        <f t="shared" si="0"/>
        <v>1</v>
      </c>
      <c r="N16" s="73">
        <v>0</v>
      </c>
      <c r="O16" s="73">
        <v>1</v>
      </c>
      <c r="P16" s="73">
        <v>0</v>
      </c>
      <c r="Q16" s="73">
        <v>0</v>
      </c>
      <c r="R16" s="73">
        <v>0</v>
      </c>
      <c r="S16" s="73">
        <v>1</v>
      </c>
      <c r="T16" s="73">
        <v>0</v>
      </c>
      <c r="U16" s="73">
        <v>0</v>
      </c>
      <c r="V16" s="73">
        <v>100</v>
      </c>
      <c r="W16" s="73"/>
      <c r="X16" s="73"/>
      <c r="Y16" s="73"/>
      <c r="Z16" s="73"/>
      <c r="AA16" s="73">
        <v>1</v>
      </c>
      <c r="AB16" s="74">
        <f t="shared" si="1"/>
        <v>1</v>
      </c>
      <c r="AC16" s="74"/>
    </row>
    <row r="17" spans="1:29" s="75" customFormat="1" ht="45" x14ac:dyDescent="0.25">
      <c r="A17" s="73">
        <v>7</v>
      </c>
      <c r="B17" s="73" t="s">
        <v>195</v>
      </c>
      <c r="C17" s="73" t="s">
        <v>190</v>
      </c>
      <c r="D17" s="73" t="s">
        <v>202</v>
      </c>
      <c r="E17" s="73" t="s">
        <v>168</v>
      </c>
      <c r="F17" s="76">
        <v>43104.626388888886</v>
      </c>
      <c r="G17" s="76">
        <v>43104.791666666664</v>
      </c>
      <c r="H17" s="73" t="s">
        <v>145</v>
      </c>
      <c r="I17" s="73">
        <v>3.9666666666744002</v>
      </c>
      <c r="J17" s="73" t="s">
        <v>190</v>
      </c>
      <c r="K17" s="73"/>
      <c r="L17" s="73"/>
      <c r="M17" s="73">
        <f t="shared" si="0"/>
        <v>1</v>
      </c>
      <c r="N17" s="73">
        <v>0</v>
      </c>
      <c r="O17" s="73">
        <v>1</v>
      </c>
      <c r="P17" s="73">
        <v>0</v>
      </c>
      <c r="Q17" s="73">
        <v>0</v>
      </c>
      <c r="R17" s="73">
        <v>0</v>
      </c>
      <c r="S17" s="73">
        <v>1</v>
      </c>
      <c r="T17" s="73">
        <v>0</v>
      </c>
      <c r="U17" s="73">
        <v>0</v>
      </c>
      <c r="V17" s="73">
        <v>270</v>
      </c>
      <c r="W17" s="73"/>
      <c r="X17" s="73"/>
      <c r="Y17" s="73"/>
      <c r="Z17" s="73"/>
      <c r="AA17" s="73">
        <v>1</v>
      </c>
      <c r="AB17" s="74">
        <f t="shared" si="1"/>
        <v>1</v>
      </c>
      <c r="AC17" s="74"/>
    </row>
    <row r="18" spans="1:29" s="75" customFormat="1" ht="45" x14ac:dyDescent="0.25">
      <c r="A18" s="73">
        <v>8</v>
      </c>
      <c r="B18" s="73" t="s">
        <v>189</v>
      </c>
      <c r="C18" s="73" t="s">
        <v>190</v>
      </c>
      <c r="D18" s="73" t="s">
        <v>203</v>
      </c>
      <c r="E18" s="73" t="s">
        <v>168</v>
      </c>
      <c r="F18" s="76">
        <v>43105.383333333331</v>
      </c>
      <c r="G18" s="76">
        <v>43105.384027777778</v>
      </c>
      <c r="H18" s="73" t="s">
        <v>146</v>
      </c>
      <c r="I18" s="73">
        <v>1.6666666720994001E-2</v>
      </c>
      <c r="J18" s="73" t="s">
        <v>190</v>
      </c>
      <c r="K18" s="73"/>
      <c r="L18" s="73"/>
      <c r="M18" s="73">
        <f t="shared" si="0"/>
        <v>1</v>
      </c>
      <c r="N18" s="73">
        <v>0</v>
      </c>
      <c r="O18" s="73">
        <v>1</v>
      </c>
      <c r="P18" s="73">
        <v>0</v>
      </c>
      <c r="Q18" s="73">
        <v>0</v>
      </c>
      <c r="R18" s="73">
        <v>0</v>
      </c>
      <c r="S18" s="73">
        <v>1</v>
      </c>
      <c r="T18" s="73">
        <v>0</v>
      </c>
      <c r="U18" s="73">
        <v>0</v>
      </c>
      <c r="V18" s="73">
        <v>500</v>
      </c>
      <c r="W18" s="73"/>
      <c r="X18" s="73" t="s">
        <v>204</v>
      </c>
      <c r="Y18" s="73" t="s">
        <v>205</v>
      </c>
      <c r="Z18" s="73"/>
      <c r="AA18" s="73">
        <v>1</v>
      </c>
      <c r="AB18" s="74">
        <f t="shared" si="1"/>
        <v>1</v>
      </c>
      <c r="AC18" s="74"/>
    </row>
    <row r="19" spans="1:29" s="75" customFormat="1" ht="45" x14ac:dyDescent="0.25">
      <c r="A19" s="73">
        <v>9</v>
      </c>
      <c r="B19" s="73" t="s">
        <v>189</v>
      </c>
      <c r="C19" s="73" t="s">
        <v>190</v>
      </c>
      <c r="D19" s="73" t="s">
        <v>206</v>
      </c>
      <c r="E19" s="73" t="s">
        <v>168</v>
      </c>
      <c r="F19" s="76">
        <v>43105.383333333331</v>
      </c>
      <c r="G19" s="76">
        <v>43105.384027777778</v>
      </c>
      <c r="H19" s="73" t="s">
        <v>146</v>
      </c>
      <c r="I19" s="73">
        <v>1.6666666720994001E-2</v>
      </c>
      <c r="J19" s="73" t="s">
        <v>190</v>
      </c>
      <c r="K19" s="73"/>
      <c r="L19" s="73"/>
      <c r="M19" s="73">
        <f t="shared" si="0"/>
        <v>1</v>
      </c>
      <c r="N19" s="73">
        <v>0</v>
      </c>
      <c r="O19" s="73">
        <v>1</v>
      </c>
      <c r="P19" s="73">
        <v>0</v>
      </c>
      <c r="Q19" s="73">
        <v>0</v>
      </c>
      <c r="R19" s="73">
        <v>0</v>
      </c>
      <c r="S19" s="73">
        <v>1</v>
      </c>
      <c r="T19" s="73">
        <v>0</v>
      </c>
      <c r="U19" s="73">
        <v>0</v>
      </c>
      <c r="V19" s="73">
        <v>370</v>
      </c>
      <c r="W19" s="73"/>
      <c r="X19" s="73" t="s">
        <v>204</v>
      </c>
      <c r="Y19" s="73" t="s">
        <v>205</v>
      </c>
      <c r="Z19" s="73"/>
      <c r="AA19" s="73">
        <v>1</v>
      </c>
      <c r="AB19" s="74">
        <f t="shared" si="1"/>
        <v>1</v>
      </c>
      <c r="AC19" s="74"/>
    </row>
    <row r="20" spans="1:29" s="75" customFormat="1" ht="45" x14ac:dyDescent="0.25">
      <c r="A20" s="73">
        <v>10</v>
      </c>
      <c r="B20" s="73" t="s">
        <v>192</v>
      </c>
      <c r="C20" s="73" t="s">
        <v>190</v>
      </c>
      <c r="D20" s="73" t="s">
        <v>207</v>
      </c>
      <c r="E20" s="73" t="s">
        <v>168</v>
      </c>
      <c r="F20" s="76">
        <v>43105.397916666669</v>
      </c>
      <c r="G20" s="76">
        <v>43105.488888888889</v>
      </c>
      <c r="H20" s="73" t="s">
        <v>145</v>
      </c>
      <c r="I20" s="73">
        <v>2.1833333332906002</v>
      </c>
      <c r="J20" s="73" t="s">
        <v>190</v>
      </c>
      <c r="K20" s="73"/>
      <c r="L20" s="73"/>
      <c r="M20" s="73">
        <f t="shared" si="0"/>
        <v>1</v>
      </c>
      <c r="N20" s="73">
        <v>0</v>
      </c>
      <c r="O20" s="73">
        <v>1</v>
      </c>
      <c r="P20" s="73">
        <v>0</v>
      </c>
      <c r="Q20" s="73">
        <v>0</v>
      </c>
      <c r="R20" s="73">
        <v>0</v>
      </c>
      <c r="S20" s="73">
        <v>1</v>
      </c>
      <c r="T20" s="73">
        <v>0</v>
      </c>
      <c r="U20" s="73">
        <v>0</v>
      </c>
      <c r="V20" s="73">
        <v>350</v>
      </c>
      <c r="W20" s="73"/>
      <c r="X20" s="73"/>
      <c r="Y20" s="73"/>
      <c r="Z20" s="73"/>
      <c r="AA20" s="73">
        <v>1</v>
      </c>
      <c r="AB20" s="74">
        <f t="shared" si="1"/>
        <v>1</v>
      </c>
      <c r="AC20" s="74"/>
    </row>
    <row r="21" spans="1:29" s="75" customFormat="1" ht="45" x14ac:dyDescent="0.25">
      <c r="A21" s="73">
        <v>11</v>
      </c>
      <c r="B21" s="73" t="s">
        <v>208</v>
      </c>
      <c r="C21" s="73" t="s">
        <v>190</v>
      </c>
      <c r="D21" s="73" t="s">
        <v>209</v>
      </c>
      <c r="E21" s="73" t="s">
        <v>168</v>
      </c>
      <c r="F21" s="76">
        <v>43105.611805555556</v>
      </c>
      <c r="G21" s="76">
        <v>43105.711805555555</v>
      </c>
      <c r="H21" s="73" t="s">
        <v>145</v>
      </c>
      <c r="I21" s="73">
        <v>2.3999999999650998</v>
      </c>
      <c r="J21" s="73" t="s">
        <v>190</v>
      </c>
      <c r="K21" s="73"/>
      <c r="L21" s="73"/>
      <c r="M21" s="73">
        <f t="shared" si="0"/>
        <v>1</v>
      </c>
      <c r="N21" s="73">
        <v>0</v>
      </c>
      <c r="O21" s="73">
        <v>1</v>
      </c>
      <c r="P21" s="73">
        <v>0</v>
      </c>
      <c r="Q21" s="73">
        <v>0</v>
      </c>
      <c r="R21" s="73">
        <v>0</v>
      </c>
      <c r="S21" s="73">
        <v>1</v>
      </c>
      <c r="T21" s="73">
        <v>0</v>
      </c>
      <c r="U21" s="73">
        <v>0</v>
      </c>
      <c r="V21" s="73">
        <v>1050</v>
      </c>
      <c r="W21" s="73"/>
      <c r="X21" s="73"/>
      <c r="Y21" s="73"/>
      <c r="Z21" s="73"/>
      <c r="AA21" s="73">
        <v>1</v>
      </c>
      <c r="AB21" s="74">
        <f t="shared" si="1"/>
        <v>1</v>
      </c>
      <c r="AC21" s="74"/>
    </row>
    <row r="22" spans="1:29" s="75" customFormat="1" ht="45" x14ac:dyDescent="0.25">
      <c r="A22" s="73">
        <v>12</v>
      </c>
      <c r="B22" s="73" t="s">
        <v>200</v>
      </c>
      <c r="C22" s="73" t="s">
        <v>190</v>
      </c>
      <c r="D22" s="73" t="s">
        <v>210</v>
      </c>
      <c r="E22" s="73" t="s">
        <v>168</v>
      </c>
      <c r="F22" s="76">
        <v>43106.470138888886</v>
      </c>
      <c r="G22" s="76">
        <v>43106.638888888891</v>
      </c>
      <c r="H22" s="73" t="s">
        <v>145</v>
      </c>
      <c r="I22" s="73">
        <v>4.0500000001048004</v>
      </c>
      <c r="J22" s="73" t="s">
        <v>190</v>
      </c>
      <c r="K22" s="73"/>
      <c r="L22" s="73"/>
      <c r="M22" s="73">
        <f t="shared" si="0"/>
        <v>1</v>
      </c>
      <c r="N22" s="73">
        <v>0</v>
      </c>
      <c r="O22" s="73">
        <v>1</v>
      </c>
      <c r="P22" s="73">
        <v>0</v>
      </c>
      <c r="Q22" s="73">
        <v>0</v>
      </c>
      <c r="R22" s="73">
        <v>0</v>
      </c>
      <c r="S22" s="73">
        <v>1</v>
      </c>
      <c r="T22" s="73">
        <v>0</v>
      </c>
      <c r="U22" s="73">
        <v>0</v>
      </c>
      <c r="V22" s="73">
        <v>290</v>
      </c>
      <c r="W22" s="73"/>
      <c r="X22" s="73"/>
      <c r="Y22" s="73"/>
      <c r="Z22" s="73"/>
      <c r="AA22" s="73">
        <v>1</v>
      </c>
      <c r="AB22" s="74">
        <f t="shared" si="1"/>
        <v>1</v>
      </c>
      <c r="AC22" s="74"/>
    </row>
    <row r="23" spans="1:29" s="75" customFormat="1" ht="45" x14ac:dyDescent="0.25">
      <c r="A23" s="73">
        <v>13</v>
      </c>
      <c r="B23" s="73" t="s">
        <v>200</v>
      </c>
      <c r="C23" s="73" t="s">
        <v>190</v>
      </c>
      <c r="D23" s="73" t="s">
        <v>211</v>
      </c>
      <c r="E23" s="73" t="s">
        <v>168</v>
      </c>
      <c r="F23" s="76">
        <v>43106.489583333336</v>
      </c>
      <c r="G23" s="76">
        <v>43106.607638888891</v>
      </c>
      <c r="H23" s="73" t="s">
        <v>145</v>
      </c>
      <c r="I23" s="73">
        <v>2.8333333333139001</v>
      </c>
      <c r="J23" s="73" t="s">
        <v>190</v>
      </c>
      <c r="K23" s="73"/>
      <c r="L23" s="73"/>
      <c r="M23" s="73">
        <f t="shared" si="0"/>
        <v>1</v>
      </c>
      <c r="N23" s="73">
        <v>0</v>
      </c>
      <c r="O23" s="73">
        <v>1</v>
      </c>
      <c r="P23" s="73">
        <v>0</v>
      </c>
      <c r="Q23" s="73">
        <v>0</v>
      </c>
      <c r="R23" s="73">
        <v>0</v>
      </c>
      <c r="S23" s="73">
        <v>1</v>
      </c>
      <c r="T23" s="73">
        <v>0</v>
      </c>
      <c r="U23" s="73">
        <v>0</v>
      </c>
      <c r="V23" s="73">
        <v>900</v>
      </c>
      <c r="W23" s="73"/>
      <c r="X23" s="73"/>
      <c r="Y23" s="73"/>
      <c r="Z23" s="73"/>
      <c r="AA23" s="73">
        <v>1</v>
      </c>
      <c r="AB23" s="74">
        <f t="shared" si="1"/>
        <v>1</v>
      </c>
      <c r="AC23" s="74"/>
    </row>
    <row r="24" spans="1:29" s="75" customFormat="1" ht="45" x14ac:dyDescent="0.25">
      <c r="A24" s="73">
        <v>14</v>
      </c>
      <c r="B24" s="73" t="s">
        <v>192</v>
      </c>
      <c r="C24" s="73" t="s">
        <v>190</v>
      </c>
      <c r="D24" s="73" t="s">
        <v>212</v>
      </c>
      <c r="E24" s="73" t="s">
        <v>168</v>
      </c>
      <c r="F24" s="76">
        <v>43107.416666666664</v>
      </c>
      <c r="G24" s="76">
        <v>43107.5</v>
      </c>
      <c r="H24" s="73" t="s">
        <v>145</v>
      </c>
      <c r="I24" s="73">
        <v>2.0000000000582001</v>
      </c>
      <c r="J24" s="73" t="s">
        <v>190</v>
      </c>
      <c r="K24" s="73"/>
      <c r="L24" s="73"/>
      <c r="M24" s="73">
        <f t="shared" si="0"/>
        <v>1</v>
      </c>
      <c r="N24" s="73">
        <v>0</v>
      </c>
      <c r="O24" s="73">
        <v>1</v>
      </c>
      <c r="P24" s="73">
        <v>0</v>
      </c>
      <c r="Q24" s="73">
        <v>0</v>
      </c>
      <c r="R24" s="73">
        <v>0</v>
      </c>
      <c r="S24" s="73">
        <v>1</v>
      </c>
      <c r="T24" s="73">
        <v>0</v>
      </c>
      <c r="U24" s="73">
        <v>0</v>
      </c>
      <c r="V24" s="73">
        <v>750</v>
      </c>
      <c r="W24" s="73"/>
      <c r="X24" s="73"/>
      <c r="Y24" s="73"/>
      <c r="Z24" s="73"/>
      <c r="AA24" s="73">
        <v>1</v>
      </c>
      <c r="AB24" s="74">
        <f t="shared" si="1"/>
        <v>1</v>
      </c>
      <c r="AC24" s="74"/>
    </row>
    <row r="25" spans="1:29" s="75" customFormat="1" ht="45" x14ac:dyDescent="0.25">
      <c r="A25" s="73">
        <v>15</v>
      </c>
      <c r="B25" s="73" t="s">
        <v>192</v>
      </c>
      <c r="C25" s="73" t="s">
        <v>190</v>
      </c>
      <c r="D25" s="73" t="s">
        <v>213</v>
      </c>
      <c r="E25" s="73" t="s">
        <v>168</v>
      </c>
      <c r="F25" s="76">
        <v>43107.432638888888</v>
      </c>
      <c r="G25" s="76">
        <v>43107.559027777781</v>
      </c>
      <c r="H25" s="73" t="s">
        <v>145</v>
      </c>
      <c r="I25" s="73">
        <v>3.0333333334420001</v>
      </c>
      <c r="J25" s="73" t="s">
        <v>190</v>
      </c>
      <c r="K25" s="73"/>
      <c r="L25" s="73"/>
      <c r="M25" s="73">
        <f t="shared" si="0"/>
        <v>2</v>
      </c>
      <c r="N25" s="73">
        <v>0</v>
      </c>
      <c r="O25" s="73">
        <v>1</v>
      </c>
      <c r="P25" s="73">
        <v>1</v>
      </c>
      <c r="Q25" s="73">
        <v>0</v>
      </c>
      <c r="R25" s="73">
        <v>0</v>
      </c>
      <c r="S25" s="73">
        <v>2</v>
      </c>
      <c r="T25" s="73">
        <v>0</v>
      </c>
      <c r="U25" s="73">
        <v>0</v>
      </c>
      <c r="V25" s="73">
        <v>150</v>
      </c>
      <c r="W25" s="73"/>
      <c r="X25" s="73"/>
      <c r="Y25" s="73"/>
      <c r="Z25" s="73"/>
      <c r="AA25" s="73">
        <v>1</v>
      </c>
      <c r="AB25" s="74">
        <f t="shared" si="1"/>
        <v>1</v>
      </c>
      <c r="AC25" s="74"/>
    </row>
    <row r="26" spans="1:29" s="75" customFormat="1" ht="45" x14ac:dyDescent="0.25">
      <c r="A26" s="73">
        <v>16</v>
      </c>
      <c r="B26" s="73" t="s">
        <v>208</v>
      </c>
      <c r="C26" s="73" t="s">
        <v>190</v>
      </c>
      <c r="D26" s="73" t="s">
        <v>214</v>
      </c>
      <c r="E26" s="73" t="s">
        <v>168</v>
      </c>
      <c r="F26" s="76">
        <v>43107.513888888891</v>
      </c>
      <c r="G26" s="76">
        <v>43107.736111111109</v>
      </c>
      <c r="H26" s="73" t="s">
        <v>145</v>
      </c>
      <c r="I26" s="73">
        <v>5.3333333332557</v>
      </c>
      <c r="J26" s="73" t="s">
        <v>190</v>
      </c>
      <c r="K26" s="73"/>
      <c r="L26" s="73"/>
      <c r="M26" s="73">
        <f t="shared" si="0"/>
        <v>5</v>
      </c>
      <c r="N26" s="73">
        <v>0</v>
      </c>
      <c r="O26" s="73">
        <v>1</v>
      </c>
      <c r="P26" s="73">
        <v>4</v>
      </c>
      <c r="Q26" s="73">
        <v>0</v>
      </c>
      <c r="R26" s="73">
        <v>0</v>
      </c>
      <c r="S26" s="73">
        <v>5</v>
      </c>
      <c r="T26" s="73">
        <v>0</v>
      </c>
      <c r="U26" s="73">
        <v>0</v>
      </c>
      <c r="V26" s="73">
        <v>400</v>
      </c>
      <c r="W26" s="73"/>
      <c r="X26" s="73"/>
      <c r="Y26" s="73"/>
      <c r="Z26" s="73"/>
      <c r="AA26" s="73">
        <v>1</v>
      </c>
      <c r="AB26" s="74">
        <f t="shared" si="1"/>
        <v>1</v>
      </c>
      <c r="AC26" s="74"/>
    </row>
    <row r="27" spans="1:29" s="75" customFormat="1" ht="45" x14ac:dyDescent="0.25">
      <c r="A27" s="73">
        <v>17</v>
      </c>
      <c r="B27" s="73" t="s">
        <v>192</v>
      </c>
      <c r="C27" s="73" t="s">
        <v>190</v>
      </c>
      <c r="D27" s="73" t="s">
        <v>215</v>
      </c>
      <c r="E27" s="73" t="s">
        <v>168</v>
      </c>
      <c r="F27" s="76">
        <v>43107.611111111109</v>
      </c>
      <c r="G27" s="76">
        <v>43107.704861111109</v>
      </c>
      <c r="H27" s="73" t="s">
        <v>145</v>
      </c>
      <c r="I27" s="73">
        <v>2.25</v>
      </c>
      <c r="J27" s="73" t="s">
        <v>190</v>
      </c>
      <c r="K27" s="73"/>
      <c r="L27" s="73"/>
      <c r="M27" s="73">
        <f t="shared" si="0"/>
        <v>1</v>
      </c>
      <c r="N27" s="73">
        <v>0</v>
      </c>
      <c r="O27" s="73">
        <v>1</v>
      </c>
      <c r="P27" s="73">
        <v>0</v>
      </c>
      <c r="Q27" s="73">
        <v>0</v>
      </c>
      <c r="R27" s="73">
        <v>0</v>
      </c>
      <c r="S27" s="73">
        <v>1</v>
      </c>
      <c r="T27" s="73">
        <v>0</v>
      </c>
      <c r="U27" s="73">
        <v>0</v>
      </c>
      <c r="V27" s="73">
        <v>750</v>
      </c>
      <c r="W27" s="73"/>
      <c r="X27" s="73"/>
      <c r="Y27" s="73"/>
      <c r="Z27" s="73"/>
      <c r="AA27" s="73">
        <v>1</v>
      </c>
      <c r="AB27" s="74">
        <f t="shared" si="1"/>
        <v>1</v>
      </c>
      <c r="AC27" s="74"/>
    </row>
    <row r="28" spans="1:29" s="75" customFormat="1" ht="45" x14ac:dyDescent="0.25">
      <c r="A28" s="73">
        <v>18</v>
      </c>
      <c r="B28" s="73" t="s">
        <v>192</v>
      </c>
      <c r="C28" s="73" t="s">
        <v>190</v>
      </c>
      <c r="D28" s="73" t="s">
        <v>216</v>
      </c>
      <c r="E28" s="73" t="s">
        <v>168</v>
      </c>
      <c r="F28" s="76">
        <v>43108.399305555555</v>
      </c>
      <c r="G28" s="76">
        <v>43108.53125</v>
      </c>
      <c r="H28" s="73" t="s">
        <v>145</v>
      </c>
      <c r="I28" s="73">
        <v>3.1666666666860999</v>
      </c>
      <c r="J28" s="73" t="s">
        <v>190</v>
      </c>
      <c r="K28" s="73"/>
      <c r="L28" s="73"/>
      <c r="M28" s="73">
        <f t="shared" si="0"/>
        <v>1</v>
      </c>
      <c r="N28" s="73">
        <v>0</v>
      </c>
      <c r="O28" s="73">
        <v>1</v>
      </c>
      <c r="P28" s="73">
        <v>0</v>
      </c>
      <c r="Q28" s="73">
        <v>0</v>
      </c>
      <c r="R28" s="73">
        <v>0</v>
      </c>
      <c r="S28" s="73">
        <v>1</v>
      </c>
      <c r="T28" s="73">
        <v>0</v>
      </c>
      <c r="U28" s="73">
        <v>0</v>
      </c>
      <c r="V28" s="73">
        <v>170</v>
      </c>
      <c r="W28" s="73"/>
      <c r="X28" s="73"/>
      <c r="Y28" s="73"/>
      <c r="Z28" s="73"/>
      <c r="AA28" s="73">
        <v>1</v>
      </c>
      <c r="AB28" s="74">
        <f t="shared" si="1"/>
        <v>1</v>
      </c>
      <c r="AC28" s="74"/>
    </row>
    <row r="29" spans="1:29" s="75" customFormat="1" ht="45" x14ac:dyDescent="0.25">
      <c r="A29" s="73">
        <v>19</v>
      </c>
      <c r="B29" s="73" t="s">
        <v>192</v>
      </c>
      <c r="C29" s="73" t="s">
        <v>190</v>
      </c>
      <c r="D29" s="73" t="s">
        <v>217</v>
      </c>
      <c r="E29" s="73" t="s">
        <v>168</v>
      </c>
      <c r="F29" s="76">
        <v>43108.399305555555</v>
      </c>
      <c r="G29" s="76">
        <v>43108.53125</v>
      </c>
      <c r="H29" s="73" t="s">
        <v>145</v>
      </c>
      <c r="I29" s="73">
        <v>3.1666666666860999</v>
      </c>
      <c r="J29" s="73" t="s">
        <v>190</v>
      </c>
      <c r="K29" s="73"/>
      <c r="L29" s="73"/>
      <c r="M29" s="73">
        <f t="shared" si="0"/>
        <v>1</v>
      </c>
      <c r="N29" s="73">
        <v>0</v>
      </c>
      <c r="O29" s="73">
        <v>1</v>
      </c>
      <c r="P29" s="73">
        <v>0</v>
      </c>
      <c r="Q29" s="73">
        <v>0</v>
      </c>
      <c r="R29" s="73">
        <v>0</v>
      </c>
      <c r="S29" s="73">
        <v>1</v>
      </c>
      <c r="T29" s="73">
        <v>0</v>
      </c>
      <c r="U29" s="73">
        <v>0</v>
      </c>
      <c r="V29" s="73">
        <v>180</v>
      </c>
      <c r="W29" s="73"/>
      <c r="X29" s="73"/>
      <c r="Y29" s="73"/>
      <c r="Z29" s="73"/>
      <c r="AA29" s="73">
        <v>1</v>
      </c>
      <c r="AB29" s="74">
        <f t="shared" si="1"/>
        <v>1</v>
      </c>
      <c r="AC29" s="74"/>
    </row>
    <row r="30" spans="1:29" s="75" customFormat="1" ht="45" x14ac:dyDescent="0.25">
      <c r="A30" s="73">
        <v>20</v>
      </c>
      <c r="B30" s="73" t="s">
        <v>200</v>
      </c>
      <c r="C30" s="73" t="s">
        <v>190</v>
      </c>
      <c r="D30" s="73" t="s">
        <v>218</v>
      </c>
      <c r="E30" s="73" t="s">
        <v>168</v>
      </c>
      <c r="F30" s="76">
        <v>43108.455555555556</v>
      </c>
      <c r="G30" s="76">
        <v>43108.634027777778</v>
      </c>
      <c r="H30" s="73" t="s">
        <v>145</v>
      </c>
      <c r="I30" s="73">
        <v>4.2833333333255998</v>
      </c>
      <c r="J30" s="73" t="s">
        <v>190</v>
      </c>
      <c r="K30" s="73"/>
      <c r="L30" s="73"/>
      <c r="M30" s="73">
        <f t="shared" si="0"/>
        <v>1</v>
      </c>
      <c r="N30" s="73">
        <v>0</v>
      </c>
      <c r="O30" s="73">
        <v>1</v>
      </c>
      <c r="P30" s="73">
        <v>0</v>
      </c>
      <c r="Q30" s="73">
        <v>0</v>
      </c>
      <c r="R30" s="73">
        <v>0</v>
      </c>
      <c r="S30" s="73">
        <v>1</v>
      </c>
      <c r="T30" s="73">
        <v>0</v>
      </c>
      <c r="U30" s="73">
        <v>0</v>
      </c>
      <c r="V30" s="73">
        <v>170</v>
      </c>
      <c r="W30" s="73"/>
      <c r="X30" s="73"/>
      <c r="Y30" s="73"/>
      <c r="Z30" s="73"/>
      <c r="AA30" s="73">
        <v>1</v>
      </c>
      <c r="AB30" s="74">
        <f t="shared" si="1"/>
        <v>1</v>
      </c>
      <c r="AC30" s="74"/>
    </row>
    <row r="31" spans="1:29" s="75" customFormat="1" ht="45" x14ac:dyDescent="0.25">
      <c r="A31" s="73">
        <v>21</v>
      </c>
      <c r="B31" s="73" t="s">
        <v>219</v>
      </c>
      <c r="C31" s="73" t="s">
        <v>190</v>
      </c>
      <c r="D31" s="73" t="s">
        <v>220</v>
      </c>
      <c r="E31" s="73" t="s">
        <v>168</v>
      </c>
      <c r="F31" s="76">
        <v>43109.431944444441</v>
      </c>
      <c r="G31" s="76">
        <v>43109.500694444447</v>
      </c>
      <c r="H31" s="73" t="s">
        <v>145</v>
      </c>
      <c r="I31" s="73">
        <v>1.6500000001396999</v>
      </c>
      <c r="J31" s="73" t="s">
        <v>190</v>
      </c>
      <c r="K31" s="73"/>
      <c r="L31" s="73"/>
      <c r="M31" s="73">
        <f t="shared" si="0"/>
        <v>2</v>
      </c>
      <c r="N31" s="73">
        <v>0</v>
      </c>
      <c r="O31" s="73">
        <v>1</v>
      </c>
      <c r="P31" s="73">
        <v>1</v>
      </c>
      <c r="Q31" s="73">
        <v>0</v>
      </c>
      <c r="R31" s="73">
        <v>0</v>
      </c>
      <c r="S31" s="73">
        <v>2</v>
      </c>
      <c r="T31" s="73">
        <v>0</v>
      </c>
      <c r="U31" s="73">
        <v>0</v>
      </c>
      <c r="V31" s="73">
        <v>580</v>
      </c>
      <c r="W31" s="73"/>
      <c r="X31" s="73"/>
      <c r="Y31" s="73"/>
      <c r="Z31" s="73"/>
      <c r="AA31" s="73">
        <v>1</v>
      </c>
      <c r="AB31" s="74">
        <f t="shared" si="1"/>
        <v>1</v>
      </c>
      <c r="AC31" s="74"/>
    </row>
    <row r="32" spans="1:29" s="75" customFormat="1" ht="45" x14ac:dyDescent="0.25">
      <c r="A32" s="73">
        <v>22</v>
      </c>
      <c r="B32" s="73" t="s">
        <v>219</v>
      </c>
      <c r="C32" s="73" t="s">
        <v>190</v>
      </c>
      <c r="D32" s="73" t="s">
        <v>221</v>
      </c>
      <c r="E32" s="73" t="s">
        <v>168</v>
      </c>
      <c r="F32" s="76">
        <v>43109.431944444441</v>
      </c>
      <c r="G32" s="76">
        <v>43109.500694444447</v>
      </c>
      <c r="H32" s="73" t="s">
        <v>145</v>
      </c>
      <c r="I32" s="73">
        <v>1.6500000001396999</v>
      </c>
      <c r="J32" s="73" t="s">
        <v>190</v>
      </c>
      <c r="K32" s="73"/>
      <c r="L32" s="73"/>
      <c r="M32" s="73">
        <f t="shared" si="0"/>
        <v>1</v>
      </c>
      <c r="N32" s="73">
        <v>0</v>
      </c>
      <c r="O32" s="73">
        <v>1</v>
      </c>
      <c r="P32" s="73">
        <v>0</v>
      </c>
      <c r="Q32" s="73">
        <v>0</v>
      </c>
      <c r="R32" s="73">
        <v>0</v>
      </c>
      <c r="S32" s="73">
        <v>1</v>
      </c>
      <c r="T32" s="73">
        <v>0</v>
      </c>
      <c r="U32" s="73">
        <v>0</v>
      </c>
      <c r="V32" s="73">
        <v>470</v>
      </c>
      <c r="W32" s="73"/>
      <c r="X32" s="73"/>
      <c r="Y32" s="73"/>
      <c r="Z32" s="73"/>
      <c r="AA32" s="73">
        <v>1</v>
      </c>
      <c r="AB32" s="74">
        <f t="shared" si="1"/>
        <v>1</v>
      </c>
      <c r="AC32" s="74"/>
    </row>
    <row r="33" spans="1:29" s="75" customFormat="1" ht="45" x14ac:dyDescent="0.25">
      <c r="A33" s="73">
        <v>23</v>
      </c>
      <c r="B33" s="73" t="s">
        <v>200</v>
      </c>
      <c r="C33" s="73" t="s">
        <v>190</v>
      </c>
      <c r="D33" s="73" t="s">
        <v>222</v>
      </c>
      <c r="E33" s="73" t="s">
        <v>168</v>
      </c>
      <c r="F33" s="76">
        <v>43109.450694444444</v>
      </c>
      <c r="G33" s="76">
        <v>43109.666666666664</v>
      </c>
      <c r="H33" s="73" t="s">
        <v>145</v>
      </c>
      <c r="I33" s="73">
        <v>5.1833333332907001</v>
      </c>
      <c r="J33" s="73" t="s">
        <v>190</v>
      </c>
      <c r="K33" s="73"/>
      <c r="L33" s="73"/>
      <c r="M33" s="73">
        <f t="shared" si="0"/>
        <v>1</v>
      </c>
      <c r="N33" s="73">
        <v>0</v>
      </c>
      <c r="O33" s="73">
        <v>1</v>
      </c>
      <c r="P33" s="73">
        <v>0</v>
      </c>
      <c r="Q33" s="73">
        <v>0</v>
      </c>
      <c r="R33" s="73">
        <v>0</v>
      </c>
      <c r="S33" s="73">
        <v>1</v>
      </c>
      <c r="T33" s="73">
        <v>0</v>
      </c>
      <c r="U33" s="73">
        <v>0</v>
      </c>
      <c r="V33" s="73">
        <v>560</v>
      </c>
      <c r="W33" s="73"/>
      <c r="X33" s="73"/>
      <c r="Y33" s="73"/>
      <c r="Z33" s="73"/>
      <c r="AA33" s="73">
        <v>1</v>
      </c>
      <c r="AB33" s="74">
        <f t="shared" si="1"/>
        <v>1</v>
      </c>
      <c r="AC33" s="74"/>
    </row>
    <row r="34" spans="1:29" s="75" customFormat="1" ht="45" x14ac:dyDescent="0.25">
      <c r="A34" s="73">
        <v>24</v>
      </c>
      <c r="B34" s="73" t="s">
        <v>219</v>
      </c>
      <c r="C34" s="73" t="s">
        <v>190</v>
      </c>
      <c r="D34" s="73" t="s">
        <v>223</v>
      </c>
      <c r="E34" s="73" t="s">
        <v>168</v>
      </c>
      <c r="F34" s="76">
        <v>43109.484027777777</v>
      </c>
      <c r="G34" s="76">
        <v>43109.594444444447</v>
      </c>
      <c r="H34" s="73" t="s">
        <v>145</v>
      </c>
      <c r="I34" s="73">
        <v>2.6500000000815001</v>
      </c>
      <c r="J34" s="73" t="s">
        <v>190</v>
      </c>
      <c r="K34" s="73"/>
      <c r="L34" s="73"/>
      <c r="M34" s="73">
        <f t="shared" si="0"/>
        <v>2</v>
      </c>
      <c r="N34" s="73">
        <v>0</v>
      </c>
      <c r="O34" s="73">
        <v>1</v>
      </c>
      <c r="P34" s="73">
        <v>1</v>
      </c>
      <c r="Q34" s="73">
        <v>0</v>
      </c>
      <c r="R34" s="73">
        <v>0</v>
      </c>
      <c r="S34" s="73">
        <v>2</v>
      </c>
      <c r="T34" s="73">
        <v>0</v>
      </c>
      <c r="U34" s="73">
        <v>0</v>
      </c>
      <c r="V34" s="73">
        <v>0</v>
      </c>
      <c r="W34" s="73"/>
      <c r="X34" s="73"/>
      <c r="Y34" s="73"/>
      <c r="Z34" s="73"/>
      <c r="AA34" s="73">
        <v>1</v>
      </c>
      <c r="AB34" s="74">
        <f t="shared" si="1"/>
        <v>1</v>
      </c>
      <c r="AC34" s="74"/>
    </row>
    <row r="35" spans="1:29" s="75" customFormat="1" ht="45" x14ac:dyDescent="0.25">
      <c r="A35" s="73">
        <v>25</v>
      </c>
      <c r="B35" s="73" t="s">
        <v>219</v>
      </c>
      <c r="C35" s="73" t="s">
        <v>190</v>
      </c>
      <c r="D35" s="73" t="s">
        <v>224</v>
      </c>
      <c r="E35" s="73" t="s">
        <v>168</v>
      </c>
      <c r="F35" s="76">
        <v>43109.632638888892</v>
      </c>
      <c r="G35" s="76">
        <v>43109.711111111108</v>
      </c>
      <c r="H35" s="73" t="s">
        <v>145</v>
      </c>
      <c r="I35" s="73">
        <v>1.8833333331858999</v>
      </c>
      <c r="J35" s="73" t="s">
        <v>190</v>
      </c>
      <c r="K35" s="73"/>
      <c r="L35" s="73"/>
      <c r="M35" s="73">
        <f t="shared" si="0"/>
        <v>1</v>
      </c>
      <c r="N35" s="73">
        <v>0</v>
      </c>
      <c r="O35" s="73">
        <v>1</v>
      </c>
      <c r="P35" s="73">
        <v>0</v>
      </c>
      <c r="Q35" s="73">
        <v>0</v>
      </c>
      <c r="R35" s="73">
        <v>0</v>
      </c>
      <c r="S35" s="73">
        <v>1</v>
      </c>
      <c r="T35" s="73">
        <v>0</v>
      </c>
      <c r="U35" s="73">
        <v>0</v>
      </c>
      <c r="V35" s="73">
        <v>1760</v>
      </c>
      <c r="W35" s="73"/>
      <c r="X35" s="73"/>
      <c r="Y35" s="73"/>
      <c r="Z35" s="73"/>
      <c r="AA35" s="73">
        <v>1</v>
      </c>
      <c r="AB35" s="74">
        <f t="shared" si="1"/>
        <v>1</v>
      </c>
      <c r="AC35" s="74"/>
    </row>
    <row r="36" spans="1:29" s="75" customFormat="1" ht="45" x14ac:dyDescent="0.25">
      <c r="A36" s="73">
        <v>26</v>
      </c>
      <c r="B36" s="73" t="s">
        <v>200</v>
      </c>
      <c r="C36" s="73" t="s">
        <v>190</v>
      </c>
      <c r="D36" s="73" t="s">
        <v>225</v>
      </c>
      <c r="E36" s="73" t="s">
        <v>168</v>
      </c>
      <c r="F36" s="76">
        <v>43110.457638888889</v>
      </c>
      <c r="G36" s="76">
        <v>43110.618750000001</v>
      </c>
      <c r="H36" s="73" t="s">
        <v>145</v>
      </c>
      <c r="I36" s="73">
        <v>3.8666666666977001</v>
      </c>
      <c r="J36" s="73" t="s">
        <v>190</v>
      </c>
      <c r="K36" s="73"/>
      <c r="L36" s="73"/>
      <c r="M36" s="73">
        <f t="shared" si="0"/>
        <v>2</v>
      </c>
      <c r="N36" s="73">
        <v>0</v>
      </c>
      <c r="O36" s="73">
        <v>1</v>
      </c>
      <c r="P36" s="73">
        <v>1</v>
      </c>
      <c r="Q36" s="73">
        <v>0</v>
      </c>
      <c r="R36" s="73">
        <v>0</v>
      </c>
      <c r="S36" s="73">
        <v>2</v>
      </c>
      <c r="T36" s="73">
        <v>0</v>
      </c>
      <c r="U36" s="73">
        <v>0</v>
      </c>
      <c r="V36" s="73">
        <v>990</v>
      </c>
      <c r="W36" s="73"/>
      <c r="X36" s="73"/>
      <c r="Y36" s="73"/>
      <c r="Z36" s="73"/>
      <c r="AA36" s="73">
        <v>1</v>
      </c>
      <c r="AB36" s="74">
        <f t="shared" si="1"/>
        <v>1</v>
      </c>
      <c r="AC36" s="74"/>
    </row>
    <row r="37" spans="1:29" s="75" customFormat="1" ht="45" x14ac:dyDescent="0.25">
      <c r="A37" s="73">
        <v>27</v>
      </c>
      <c r="B37" s="73" t="s">
        <v>192</v>
      </c>
      <c r="C37" s="73" t="s">
        <v>190</v>
      </c>
      <c r="D37" s="73" t="s">
        <v>226</v>
      </c>
      <c r="E37" s="73" t="s">
        <v>168</v>
      </c>
      <c r="F37" s="76">
        <v>43111.420138888891</v>
      </c>
      <c r="G37" s="76">
        <v>43111.569444444445</v>
      </c>
      <c r="H37" s="73" t="s">
        <v>145</v>
      </c>
      <c r="I37" s="73">
        <v>3.5833333333139001</v>
      </c>
      <c r="J37" s="73" t="s">
        <v>190</v>
      </c>
      <c r="K37" s="73"/>
      <c r="L37" s="73"/>
      <c r="M37" s="73">
        <f t="shared" si="0"/>
        <v>1</v>
      </c>
      <c r="N37" s="73">
        <v>0</v>
      </c>
      <c r="O37" s="73">
        <v>1</v>
      </c>
      <c r="P37" s="73">
        <v>0</v>
      </c>
      <c r="Q37" s="73">
        <v>0</v>
      </c>
      <c r="R37" s="73">
        <v>0</v>
      </c>
      <c r="S37" s="73">
        <v>1</v>
      </c>
      <c r="T37" s="73">
        <v>0</v>
      </c>
      <c r="U37" s="73">
        <v>0</v>
      </c>
      <c r="V37" s="73">
        <v>1170</v>
      </c>
      <c r="W37" s="73"/>
      <c r="X37" s="73"/>
      <c r="Y37" s="73"/>
      <c r="Z37" s="73"/>
      <c r="AA37" s="73">
        <v>1</v>
      </c>
      <c r="AB37" s="74">
        <f t="shared" si="1"/>
        <v>1</v>
      </c>
      <c r="AC37" s="74"/>
    </row>
    <row r="38" spans="1:29" s="75" customFormat="1" ht="45" x14ac:dyDescent="0.25">
      <c r="A38" s="73">
        <v>28</v>
      </c>
      <c r="B38" s="73" t="s">
        <v>192</v>
      </c>
      <c r="C38" s="73" t="s">
        <v>190</v>
      </c>
      <c r="D38" s="73" t="s">
        <v>227</v>
      </c>
      <c r="E38" s="73" t="s">
        <v>168</v>
      </c>
      <c r="F38" s="76">
        <v>43111.420138888891</v>
      </c>
      <c r="G38" s="76">
        <v>43111.569444444445</v>
      </c>
      <c r="H38" s="73" t="s">
        <v>145</v>
      </c>
      <c r="I38" s="73">
        <v>3.5833333333139001</v>
      </c>
      <c r="J38" s="73" t="s">
        <v>190</v>
      </c>
      <c r="K38" s="73"/>
      <c r="L38" s="73"/>
      <c r="M38" s="73">
        <f t="shared" si="0"/>
        <v>2</v>
      </c>
      <c r="N38" s="73">
        <v>0</v>
      </c>
      <c r="O38" s="73">
        <v>1</v>
      </c>
      <c r="P38" s="73">
        <v>1</v>
      </c>
      <c r="Q38" s="73">
        <v>0</v>
      </c>
      <c r="R38" s="73">
        <v>0</v>
      </c>
      <c r="S38" s="73">
        <v>2</v>
      </c>
      <c r="T38" s="73">
        <v>0</v>
      </c>
      <c r="U38" s="73">
        <v>0</v>
      </c>
      <c r="V38" s="73">
        <v>380</v>
      </c>
      <c r="W38" s="73"/>
      <c r="X38" s="73"/>
      <c r="Y38" s="73"/>
      <c r="Z38" s="73"/>
      <c r="AA38" s="73">
        <v>1</v>
      </c>
      <c r="AB38" s="74">
        <f t="shared" si="1"/>
        <v>1</v>
      </c>
      <c r="AC38" s="74"/>
    </row>
    <row r="39" spans="1:29" s="75" customFormat="1" ht="45" x14ac:dyDescent="0.25">
      <c r="A39" s="73">
        <v>29</v>
      </c>
      <c r="B39" s="73" t="s">
        <v>208</v>
      </c>
      <c r="C39" s="73" t="s">
        <v>190</v>
      </c>
      <c r="D39" s="73" t="s">
        <v>228</v>
      </c>
      <c r="E39" s="73" t="s">
        <v>168</v>
      </c>
      <c r="F39" s="76">
        <v>43111.427777777775</v>
      </c>
      <c r="G39" s="76">
        <v>43111.455555555556</v>
      </c>
      <c r="H39" s="73" t="s">
        <v>145</v>
      </c>
      <c r="I39" s="73">
        <v>0.66666666674427999</v>
      </c>
      <c r="J39" s="73" t="s">
        <v>190</v>
      </c>
      <c r="K39" s="73"/>
      <c r="L39" s="73"/>
      <c r="M39" s="73">
        <f t="shared" si="0"/>
        <v>3</v>
      </c>
      <c r="N39" s="73">
        <v>0</v>
      </c>
      <c r="O39" s="73">
        <v>1</v>
      </c>
      <c r="P39" s="73">
        <v>2</v>
      </c>
      <c r="Q39" s="73">
        <v>0</v>
      </c>
      <c r="R39" s="73">
        <v>0</v>
      </c>
      <c r="S39" s="73">
        <v>3</v>
      </c>
      <c r="T39" s="73">
        <v>0</v>
      </c>
      <c r="U39" s="73">
        <v>0</v>
      </c>
      <c r="V39" s="73">
        <v>270</v>
      </c>
      <c r="W39" s="73"/>
      <c r="X39" s="73"/>
      <c r="Y39" s="73"/>
      <c r="Z39" s="73"/>
      <c r="AA39" s="73">
        <v>1</v>
      </c>
      <c r="AB39" s="74">
        <f t="shared" si="1"/>
        <v>1</v>
      </c>
      <c r="AC39" s="74"/>
    </row>
    <row r="40" spans="1:29" s="75" customFormat="1" ht="45" x14ac:dyDescent="0.25">
      <c r="A40" s="73">
        <v>30</v>
      </c>
      <c r="B40" s="73" t="s">
        <v>195</v>
      </c>
      <c r="C40" s="73" t="s">
        <v>190</v>
      </c>
      <c r="D40" s="73" t="s">
        <v>229</v>
      </c>
      <c r="E40" s="73" t="s">
        <v>168</v>
      </c>
      <c r="F40" s="76">
        <v>43111.429166666669</v>
      </c>
      <c r="G40" s="76">
        <v>43111.543749999997</v>
      </c>
      <c r="H40" s="73" t="s">
        <v>145</v>
      </c>
      <c r="I40" s="73">
        <v>2.7499999998836002</v>
      </c>
      <c r="J40" s="73" t="s">
        <v>190</v>
      </c>
      <c r="K40" s="73"/>
      <c r="L40" s="73"/>
      <c r="M40" s="73">
        <f t="shared" si="0"/>
        <v>1</v>
      </c>
      <c r="N40" s="73">
        <v>0</v>
      </c>
      <c r="O40" s="73">
        <v>1</v>
      </c>
      <c r="P40" s="73">
        <v>0</v>
      </c>
      <c r="Q40" s="73">
        <v>0</v>
      </c>
      <c r="R40" s="73">
        <v>0</v>
      </c>
      <c r="S40" s="73">
        <v>1</v>
      </c>
      <c r="T40" s="73">
        <v>0</v>
      </c>
      <c r="U40" s="73">
        <v>0</v>
      </c>
      <c r="V40" s="73">
        <v>250</v>
      </c>
      <c r="W40" s="73"/>
      <c r="X40" s="73"/>
      <c r="Y40" s="73"/>
      <c r="Z40" s="73"/>
      <c r="AA40" s="73">
        <v>1</v>
      </c>
      <c r="AB40" s="74">
        <f t="shared" si="1"/>
        <v>1</v>
      </c>
      <c r="AC40" s="74"/>
    </row>
    <row r="41" spans="1:29" s="75" customFormat="1" ht="45" x14ac:dyDescent="0.25">
      <c r="A41" s="73">
        <v>31</v>
      </c>
      <c r="B41" s="73" t="s">
        <v>219</v>
      </c>
      <c r="C41" s="73" t="s">
        <v>190</v>
      </c>
      <c r="D41" s="73" t="s">
        <v>230</v>
      </c>
      <c r="E41" s="73" t="s">
        <v>168</v>
      </c>
      <c r="F41" s="76">
        <v>43111.59097222222</v>
      </c>
      <c r="G41" s="76">
        <v>43111.792361111111</v>
      </c>
      <c r="H41" s="73" t="s">
        <v>145</v>
      </c>
      <c r="I41" s="73">
        <v>4.8333333333721002</v>
      </c>
      <c r="J41" s="73" t="s">
        <v>190</v>
      </c>
      <c r="K41" s="73"/>
      <c r="L41" s="73"/>
      <c r="M41" s="73">
        <f t="shared" si="0"/>
        <v>1</v>
      </c>
      <c r="N41" s="73">
        <v>0</v>
      </c>
      <c r="O41" s="73">
        <v>1</v>
      </c>
      <c r="P41" s="73">
        <v>0</v>
      </c>
      <c r="Q41" s="73">
        <v>0</v>
      </c>
      <c r="R41" s="73">
        <v>0</v>
      </c>
      <c r="S41" s="73">
        <v>1</v>
      </c>
      <c r="T41" s="73">
        <v>0</v>
      </c>
      <c r="U41" s="73">
        <v>0</v>
      </c>
      <c r="V41" s="73">
        <v>380</v>
      </c>
      <c r="W41" s="73"/>
      <c r="X41" s="73"/>
      <c r="Y41" s="73"/>
      <c r="Z41" s="73"/>
      <c r="AA41" s="73">
        <v>1</v>
      </c>
      <c r="AB41" s="74">
        <f t="shared" si="1"/>
        <v>1</v>
      </c>
      <c r="AC41" s="74"/>
    </row>
    <row r="42" spans="1:29" s="75" customFormat="1" ht="45" x14ac:dyDescent="0.25">
      <c r="A42" s="73">
        <v>32</v>
      </c>
      <c r="B42" s="73" t="s">
        <v>208</v>
      </c>
      <c r="C42" s="73" t="s">
        <v>190</v>
      </c>
      <c r="D42" s="73" t="s">
        <v>231</v>
      </c>
      <c r="E42" s="73" t="s">
        <v>168</v>
      </c>
      <c r="F42" s="76">
        <v>43111.622916666667</v>
      </c>
      <c r="G42" s="76">
        <v>43111.715277777781</v>
      </c>
      <c r="H42" s="73" t="s">
        <v>145</v>
      </c>
      <c r="I42" s="73">
        <v>2.2166666667325998</v>
      </c>
      <c r="J42" s="73" t="s">
        <v>190</v>
      </c>
      <c r="K42" s="73"/>
      <c r="L42" s="73"/>
      <c r="M42" s="73">
        <f t="shared" si="0"/>
        <v>1</v>
      </c>
      <c r="N42" s="73">
        <v>0</v>
      </c>
      <c r="O42" s="73">
        <v>1</v>
      </c>
      <c r="P42" s="73">
        <v>0</v>
      </c>
      <c r="Q42" s="73">
        <v>0</v>
      </c>
      <c r="R42" s="73">
        <v>0</v>
      </c>
      <c r="S42" s="73">
        <v>1</v>
      </c>
      <c r="T42" s="73">
        <v>0</v>
      </c>
      <c r="U42" s="73">
        <v>0</v>
      </c>
      <c r="V42" s="73">
        <v>360</v>
      </c>
      <c r="W42" s="73"/>
      <c r="X42" s="73"/>
      <c r="Y42" s="73"/>
      <c r="Z42" s="73"/>
      <c r="AA42" s="73">
        <v>1</v>
      </c>
      <c r="AB42" s="74">
        <f t="shared" si="1"/>
        <v>1</v>
      </c>
      <c r="AC42" s="74"/>
    </row>
    <row r="43" spans="1:29" s="75" customFormat="1" ht="45" x14ac:dyDescent="0.25">
      <c r="A43" s="73">
        <v>33</v>
      </c>
      <c r="B43" s="73" t="s">
        <v>195</v>
      </c>
      <c r="C43" s="73" t="s">
        <v>190</v>
      </c>
      <c r="D43" s="73" t="s">
        <v>232</v>
      </c>
      <c r="E43" s="73" t="s">
        <v>168</v>
      </c>
      <c r="F43" s="76">
        <v>43111.64166666667</v>
      </c>
      <c r="G43" s="76">
        <v>43111.725694444445</v>
      </c>
      <c r="H43" s="73" t="s">
        <v>145</v>
      </c>
      <c r="I43" s="73">
        <v>2.0166666666045998</v>
      </c>
      <c r="J43" s="73" t="s">
        <v>190</v>
      </c>
      <c r="K43" s="73"/>
      <c r="L43" s="73"/>
      <c r="M43" s="73">
        <f t="shared" si="0"/>
        <v>1</v>
      </c>
      <c r="N43" s="73">
        <v>0</v>
      </c>
      <c r="O43" s="73">
        <v>1</v>
      </c>
      <c r="P43" s="73">
        <v>0</v>
      </c>
      <c r="Q43" s="73">
        <v>0</v>
      </c>
      <c r="R43" s="73">
        <v>0</v>
      </c>
      <c r="S43" s="73">
        <v>1</v>
      </c>
      <c r="T43" s="73">
        <v>0</v>
      </c>
      <c r="U43" s="73">
        <v>0</v>
      </c>
      <c r="V43" s="73">
        <v>410</v>
      </c>
      <c r="W43" s="73"/>
      <c r="X43" s="73"/>
      <c r="Y43" s="73"/>
      <c r="Z43" s="73"/>
      <c r="AA43" s="73">
        <v>1</v>
      </c>
      <c r="AB43" s="74">
        <f t="shared" si="1"/>
        <v>1</v>
      </c>
      <c r="AC43" s="74"/>
    </row>
    <row r="44" spans="1:29" s="75" customFormat="1" ht="45" x14ac:dyDescent="0.25">
      <c r="A44" s="73">
        <v>34</v>
      </c>
      <c r="B44" s="73" t="s">
        <v>189</v>
      </c>
      <c r="C44" s="73" t="s">
        <v>190</v>
      </c>
      <c r="D44" s="73" t="s">
        <v>233</v>
      </c>
      <c r="E44" s="73" t="s">
        <v>168</v>
      </c>
      <c r="F44" s="76">
        <v>43111.755555555559</v>
      </c>
      <c r="G44" s="76">
        <v>43111.802083333336</v>
      </c>
      <c r="H44" s="73" t="s">
        <v>146</v>
      </c>
      <c r="I44" s="73">
        <v>1.1166666666395</v>
      </c>
      <c r="J44" s="73" t="s">
        <v>190</v>
      </c>
      <c r="K44" s="73"/>
      <c r="L44" s="73"/>
      <c r="M44" s="73">
        <f t="shared" si="0"/>
        <v>1</v>
      </c>
      <c r="N44" s="73">
        <v>0</v>
      </c>
      <c r="O44" s="73">
        <v>1</v>
      </c>
      <c r="P44" s="73">
        <v>0</v>
      </c>
      <c r="Q44" s="73">
        <v>0</v>
      </c>
      <c r="R44" s="73">
        <v>0</v>
      </c>
      <c r="S44" s="73">
        <v>1</v>
      </c>
      <c r="T44" s="73">
        <v>0</v>
      </c>
      <c r="U44" s="73">
        <v>0</v>
      </c>
      <c r="V44" s="73">
        <v>590</v>
      </c>
      <c r="W44" s="73"/>
      <c r="X44" s="73" t="s">
        <v>234</v>
      </c>
      <c r="Y44" s="73" t="s">
        <v>235</v>
      </c>
      <c r="Z44" s="73" t="s">
        <v>236</v>
      </c>
      <c r="AA44" s="73">
        <v>1</v>
      </c>
      <c r="AB44" s="74">
        <f t="shared" si="1"/>
        <v>1</v>
      </c>
      <c r="AC44" s="74"/>
    </row>
    <row r="45" spans="1:29" s="75" customFormat="1" ht="45" x14ac:dyDescent="0.25">
      <c r="A45" s="73">
        <v>35</v>
      </c>
      <c r="B45" s="73" t="s">
        <v>200</v>
      </c>
      <c r="C45" s="73" t="s">
        <v>190</v>
      </c>
      <c r="D45" s="73" t="s">
        <v>237</v>
      </c>
      <c r="E45" s="73" t="s">
        <v>168</v>
      </c>
      <c r="F45" s="76">
        <v>43112.431944444441</v>
      </c>
      <c r="G45" s="76">
        <v>43112.628472222219</v>
      </c>
      <c r="H45" s="73" t="s">
        <v>145</v>
      </c>
      <c r="I45" s="73">
        <v>4.7166666666744002</v>
      </c>
      <c r="J45" s="73" t="s">
        <v>190</v>
      </c>
      <c r="K45" s="73"/>
      <c r="L45" s="73"/>
      <c r="M45" s="73">
        <f t="shared" si="0"/>
        <v>1</v>
      </c>
      <c r="N45" s="73">
        <v>0</v>
      </c>
      <c r="O45" s="73">
        <v>1</v>
      </c>
      <c r="P45" s="73">
        <v>0</v>
      </c>
      <c r="Q45" s="73">
        <v>0</v>
      </c>
      <c r="R45" s="73">
        <v>0</v>
      </c>
      <c r="S45" s="73">
        <v>1</v>
      </c>
      <c r="T45" s="73">
        <v>0</v>
      </c>
      <c r="U45" s="73">
        <v>0</v>
      </c>
      <c r="V45" s="73">
        <v>200</v>
      </c>
      <c r="W45" s="73"/>
      <c r="X45" s="73"/>
      <c r="Y45" s="73"/>
      <c r="Z45" s="73"/>
      <c r="AA45" s="73">
        <v>1</v>
      </c>
      <c r="AB45" s="74">
        <f t="shared" si="1"/>
        <v>1</v>
      </c>
      <c r="AC45" s="74"/>
    </row>
    <row r="46" spans="1:29" s="75" customFormat="1" ht="45" x14ac:dyDescent="0.25">
      <c r="A46" s="73">
        <v>36</v>
      </c>
      <c r="B46" s="73" t="s">
        <v>219</v>
      </c>
      <c r="C46" s="73" t="s">
        <v>190</v>
      </c>
      <c r="D46" s="73" t="s">
        <v>238</v>
      </c>
      <c r="E46" s="73" t="s">
        <v>168</v>
      </c>
      <c r="F46" s="76">
        <v>43112.547222222223</v>
      </c>
      <c r="G46" s="76">
        <v>43112.754166666666</v>
      </c>
      <c r="H46" s="73" t="s">
        <v>145</v>
      </c>
      <c r="I46" s="73">
        <v>4.9666666666161996</v>
      </c>
      <c r="J46" s="73" t="s">
        <v>190</v>
      </c>
      <c r="K46" s="73"/>
      <c r="L46" s="73"/>
      <c r="M46" s="73">
        <f t="shared" si="0"/>
        <v>1</v>
      </c>
      <c r="N46" s="73">
        <v>0</v>
      </c>
      <c r="O46" s="73">
        <v>1</v>
      </c>
      <c r="P46" s="73">
        <v>0</v>
      </c>
      <c r="Q46" s="73">
        <v>0</v>
      </c>
      <c r="R46" s="73">
        <v>0</v>
      </c>
      <c r="S46" s="73">
        <v>1</v>
      </c>
      <c r="T46" s="73">
        <v>0</v>
      </c>
      <c r="U46" s="73">
        <v>0</v>
      </c>
      <c r="V46" s="73">
        <v>140</v>
      </c>
      <c r="W46" s="73"/>
      <c r="X46" s="73"/>
      <c r="Y46" s="73"/>
      <c r="Z46" s="73"/>
      <c r="AA46" s="73">
        <v>1</v>
      </c>
      <c r="AB46" s="74">
        <f t="shared" si="1"/>
        <v>1</v>
      </c>
      <c r="AC46" s="74"/>
    </row>
    <row r="47" spans="1:29" s="75" customFormat="1" ht="45" x14ac:dyDescent="0.25">
      <c r="A47" s="73">
        <v>37</v>
      </c>
      <c r="B47" s="73" t="s">
        <v>195</v>
      </c>
      <c r="C47" s="73" t="s">
        <v>190</v>
      </c>
      <c r="D47" s="73" t="s">
        <v>239</v>
      </c>
      <c r="E47" s="73" t="s">
        <v>168</v>
      </c>
      <c r="F47" s="76">
        <v>43112.646527777775</v>
      </c>
      <c r="G47" s="76">
        <v>43112.752083333333</v>
      </c>
      <c r="H47" s="73" t="s">
        <v>145</v>
      </c>
      <c r="I47" s="73">
        <v>2.5333333333838</v>
      </c>
      <c r="J47" s="73" t="s">
        <v>190</v>
      </c>
      <c r="K47" s="73"/>
      <c r="L47" s="73"/>
      <c r="M47" s="73">
        <f t="shared" si="0"/>
        <v>3</v>
      </c>
      <c r="N47" s="73">
        <v>0</v>
      </c>
      <c r="O47" s="73">
        <v>1</v>
      </c>
      <c r="P47" s="73">
        <v>2</v>
      </c>
      <c r="Q47" s="73">
        <v>0</v>
      </c>
      <c r="R47" s="73">
        <v>0</v>
      </c>
      <c r="S47" s="73">
        <v>3</v>
      </c>
      <c r="T47" s="73">
        <v>0</v>
      </c>
      <c r="U47" s="73">
        <v>0</v>
      </c>
      <c r="V47" s="73">
        <v>510</v>
      </c>
      <c r="W47" s="73"/>
      <c r="X47" s="73"/>
      <c r="Y47" s="73"/>
      <c r="Z47" s="73"/>
      <c r="AA47" s="73">
        <v>1</v>
      </c>
      <c r="AB47" s="74">
        <f t="shared" si="1"/>
        <v>1</v>
      </c>
      <c r="AC47" s="74"/>
    </row>
    <row r="48" spans="1:29" s="75" customFormat="1" ht="45" x14ac:dyDescent="0.25">
      <c r="A48" s="73">
        <v>38</v>
      </c>
      <c r="B48" s="73" t="s">
        <v>189</v>
      </c>
      <c r="C48" s="73" t="s">
        <v>190</v>
      </c>
      <c r="D48" s="73" t="s">
        <v>233</v>
      </c>
      <c r="E48" s="73" t="s">
        <v>168</v>
      </c>
      <c r="F48" s="76">
        <v>43112.675694444442</v>
      </c>
      <c r="G48" s="76">
        <v>43112.694444444445</v>
      </c>
      <c r="H48" s="73" t="s">
        <v>145</v>
      </c>
      <c r="I48" s="73">
        <v>0.45000000006985003</v>
      </c>
      <c r="J48" s="73" t="s">
        <v>190</v>
      </c>
      <c r="K48" s="73"/>
      <c r="L48" s="73"/>
      <c r="M48" s="73">
        <f t="shared" si="0"/>
        <v>1</v>
      </c>
      <c r="N48" s="73">
        <v>0</v>
      </c>
      <c r="O48" s="73">
        <v>1</v>
      </c>
      <c r="P48" s="73">
        <v>0</v>
      </c>
      <c r="Q48" s="73">
        <v>0</v>
      </c>
      <c r="R48" s="73">
        <v>0</v>
      </c>
      <c r="S48" s="73">
        <v>1</v>
      </c>
      <c r="T48" s="73">
        <v>0</v>
      </c>
      <c r="U48" s="73">
        <v>0</v>
      </c>
      <c r="V48" s="73">
        <v>590</v>
      </c>
      <c r="W48" s="73"/>
      <c r="X48" s="73"/>
      <c r="Y48" s="73"/>
      <c r="Z48" s="73"/>
      <c r="AA48" s="73">
        <v>1</v>
      </c>
      <c r="AB48" s="74">
        <f t="shared" si="1"/>
        <v>1</v>
      </c>
      <c r="AC48" s="74"/>
    </row>
    <row r="49" spans="1:29" s="75" customFormat="1" ht="45" x14ac:dyDescent="0.25">
      <c r="A49" s="73">
        <v>39</v>
      </c>
      <c r="B49" s="73" t="s">
        <v>189</v>
      </c>
      <c r="C49" s="73" t="s">
        <v>240</v>
      </c>
      <c r="D49" s="73" t="s">
        <v>241</v>
      </c>
      <c r="E49" s="73" t="s">
        <v>168</v>
      </c>
      <c r="F49" s="76">
        <v>43113.422222222223</v>
      </c>
      <c r="G49" s="76">
        <v>43113.439583333333</v>
      </c>
      <c r="H49" s="73" t="s">
        <v>146</v>
      </c>
      <c r="I49" s="73">
        <v>0.41666666662786001</v>
      </c>
      <c r="J49" s="73" t="s">
        <v>240</v>
      </c>
      <c r="K49" s="73"/>
      <c r="L49" s="73"/>
      <c r="M49" s="73">
        <f t="shared" si="0"/>
        <v>1</v>
      </c>
      <c r="N49" s="73">
        <v>0</v>
      </c>
      <c r="O49" s="73">
        <v>1</v>
      </c>
      <c r="P49" s="73">
        <v>0</v>
      </c>
      <c r="Q49" s="73">
        <v>0</v>
      </c>
      <c r="R49" s="73">
        <v>0</v>
      </c>
      <c r="S49" s="73">
        <v>1</v>
      </c>
      <c r="T49" s="73">
        <v>0</v>
      </c>
      <c r="U49" s="73">
        <v>0</v>
      </c>
      <c r="V49" s="73">
        <v>70</v>
      </c>
      <c r="W49" s="73"/>
      <c r="X49" s="73" t="s">
        <v>242</v>
      </c>
      <c r="Y49" s="73" t="s">
        <v>243</v>
      </c>
      <c r="Z49" s="73" t="s">
        <v>244</v>
      </c>
      <c r="AA49" s="73">
        <v>1</v>
      </c>
      <c r="AB49" s="74">
        <f t="shared" si="1"/>
        <v>1</v>
      </c>
      <c r="AC49" s="74"/>
    </row>
    <row r="50" spans="1:29" s="75" customFormat="1" ht="45" x14ac:dyDescent="0.25">
      <c r="A50" s="73">
        <v>40</v>
      </c>
      <c r="B50" s="73" t="s">
        <v>189</v>
      </c>
      <c r="C50" s="73" t="s">
        <v>190</v>
      </c>
      <c r="D50" s="73" t="s">
        <v>245</v>
      </c>
      <c r="E50" s="73" t="s">
        <v>168</v>
      </c>
      <c r="F50" s="76">
        <v>43114.379166666666</v>
      </c>
      <c r="G50" s="76">
        <v>43114.431944444441</v>
      </c>
      <c r="H50" s="73" t="s">
        <v>145</v>
      </c>
      <c r="I50" s="73">
        <v>1.2666666666046</v>
      </c>
      <c r="J50" s="73" t="s">
        <v>190</v>
      </c>
      <c r="K50" s="73"/>
      <c r="L50" s="73"/>
      <c r="M50" s="73">
        <f t="shared" si="0"/>
        <v>2</v>
      </c>
      <c r="N50" s="73">
        <v>0</v>
      </c>
      <c r="O50" s="73">
        <v>1</v>
      </c>
      <c r="P50" s="73">
        <v>1</v>
      </c>
      <c r="Q50" s="73">
        <v>0</v>
      </c>
      <c r="R50" s="73">
        <v>0</v>
      </c>
      <c r="S50" s="73">
        <v>2</v>
      </c>
      <c r="T50" s="73">
        <v>0</v>
      </c>
      <c r="U50" s="73">
        <v>0</v>
      </c>
      <c r="V50" s="73">
        <v>300</v>
      </c>
      <c r="W50" s="73"/>
      <c r="X50" s="73"/>
      <c r="Y50" s="73"/>
      <c r="Z50" s="73"/>
      <c r="AA50" s="73">
        <v>1</v>
      </c>
      <c r="AB50" s="74">
        <f t="shared" si="1"/>
        <v>1</v>
      </c>
      <c r="AC50" s="74"/>
    </row>
    <row r="51" spans="1:29" s="75" customFormat="1" ht="45" x14ac:dyDescent="0.25">
      <c r="A51" s="73">
        <v>41</v>
      </c>
      <c r="B51" s="73" t="s">
        <v>208</v>
      </c>
      <c r="C51" s="73" t="s">
        <v>190</v>
      </c>
      <c r="D51" s="73" t="s">
        <v>246</v>
      </c>
      <c r="E51" s="73" t="s">
        <v>168</v>
      </c>
      <c r="F51" s="76">
        <v>43114.426388888889</v>
      </c>
      <c r="G51" s="76">
        <v>43114.456250000003</v>
      </c>
      <c r="H51" s="73" t="s">
        <v>145</v>
      </c>
      <c r="I51" s="73">
        <v>0.71666666673264001</v>
      </c>
      <c r="J51" s="73" t="s">
        <v>190</v>
      </c>
      <c r="K51" s="73"/>
      <c r="L51" s="73"/>
      <c r="M51" s="73">
        <f t="shared" si="0"/>
        <v>1</v>
      </c>
      <c r="N51" s="73">
        <v>0</v>
      </c>
      <c r="O51" s="73">
        <v>1</v>
      </c>
      <c r="P51" s="73">
        <v>0</v>
      </c>
      <c r="Q51" s="73">
        <v>0</v>
      </c>
      <c r="R51" s="73">
        <v>0</v>
      </c>
      <c r="S51" s="73">
        <v>1</v>
      </c>
      <c r="T51" s="73">
        <v>0</v>
      </c>
      <c r="U51" s="73">
        <v>0</v>
      </c>
      <c r="V51" s="73">
        <v>420</v>
      </c>
      <c r="W51" s="73"/>
      <c r="X51" s="73"/>
      <c r="Y51" s="73"/>
      <c r="Z51" s="73"/>
      <c r="AA51" s="73">
        <v>1</v>
      </c>
      <c r="AB51" s="74">
        <f t="shared" si="1"/>
        <v>1</v>
      </c>
      <c r="AC51" s="74"/>
    </row>
    <row r="52" spans="1:29" s="75" customFormat="1" ht="45" x14ac:dyDescent="0.25">
      <c r="A52" s="73">
        <v>42</v>
      </c>
      <c r="B52" s="73" t="s">
        <v>219</v>
      </c>
      <c r="C52" s="73" t="s">
        <v>190</v>
      </c>
      <c r="D52" s="73" t="s">
        <v>247</v>
      </c>
      <c r="E52" s="73" t="s">
        <v>168</v>
      </c>
      <c r="F52" s="76">
        <v>43114.43472222222</v>
      </c>
      <c r="G52" s="76">
        <v>43114.527777777781</v>
      </c>
      <c r="H52" s="73" t="s">
        <v>145</v>
      </c>
      <c r="I52" s="73">
        <v>2.2333333334535999</v>
      </c>
      <c r="J52" s="73" t="s">
        <v>190</v>
      </c>
      <c r="K52" s="73"/>
      <c r="L52" s="73"/>
      <c r="M52" s="73">
        <f t="shared" si="0"/>
        <v>1</v>
      </c>
      <c r="N52" s="73">
        <v>0</v>
      </c>
      <c r="O52" s="73">
        <v>1</v>
      </c>
      <c r="P52" s="73">
        <v>0</v>
      </c>
      <c r="Q52" s="73">
        <v>0</v>
      </c>
      <c r="R52" s="73">
        <v>0</v>
      </c>
      <c r="S52" s="73">
        <v>1</v>
      </c>
      <c r="T52" s="73">
        <v>0</v>
      </c>
      <c r="U52" s="73">
        <v>0</v>
      </c>
      <c r="V52" s="73">
        <v>500</v>
      </c>
      <c r="W52" s="73"/>
      <c r="X52" s="73"/>
      <c r="Y52" s="73"/>
      <c r="Z52" s="73"/>
      <c r="AA52" s="73">
        <v>1</v>
      </c>
      <c r="AB52" s="74">
        <f t="shared" si="1"/>
        <v>1</v>
      </c>
      <c r="AC52" s="74"/>
    </row>
    <row r="53" spans="1:29" s="75" customFormat="1" ht="45" x14ac:dyDescent="0.25">
      <c r="A53" s="73">
        <v>43</v>
      </c>
      <c r="B53" s="73" t="s">
        <v>200</v>
      </c>
      <c r="C53" s="73" t="s">
        <v>190</v>
      </c>
      <c r="D53" s="73" t="s">
        <v>248</v>
      </c>
      <c r="E53" s="73" t="s">
        <v>168</v>
      </c>
      <c r="F53" s="76">
        <v>43114.489583333336</v>
      </c>
      <c r="G53" s="76">
        <v>43114.606944444444</v>
      </c>
      <c r="H53" s="73" t="s">
        <v>145</v>
      </c>
      <c r="I53" s="73">
        <v>2.8166666665929001</v>
      </c>
      <c r="J53" s="73" t="s">
        <v>190</v>
      </c>
      <c r="K53" s="73"/>
      <c r="L53" s="73"/>
      <c r="M53" s="73">
        <f t="shared" si="0"/>
        <v>1</v>
      </c>
      <c r="N53" s="73">
        <v>0</v>
      </c>
      <c r="O53" s="73">
        <v>1</v>
      </c>
      <c r="P53" s="73">
        <v>0</v>
      </c>
      <c r="Q53" s="73">
        <v>0</v>
      </c>
      <c r="R53" s="73">
        <v>0</v>
      </c>
      <c r="S53" s="73">
        <v>1</v>
      </c>
      <c r="T53" s="73">
        <v>0</v>
      </c>
      <c r="U53" s="73">
        <v>0</v>
      </c>
      <c r="V53" s="73">
        <v>1140</v>
      </c>
      <c r="W53" s="73"/>
      <c r="X53" s="73"/>
      <c r="Y53" s="73"/>
      <c r="Z53" s="73"/>
      <c r="AA53" s="73">
        <v>1</v>
      </c>
      <c r="AB53" s="74">
        <f t="shared" si="1"/>
        <v>1</v>
      </c>
      <c r="AC53" s="74"/>
    </row>
    <row r="54" spans="1:29" s="75" customFormat="1" ht="45" x14ac:dyDescent="0.25">
      <c r="A54" s="73">
        <v>44</v>
      </c>
      <c r="B54" s="73" t="s">
        <v>189</v>
      </c>
      <c r="C54" s="73" t="s">
        <v>190</v>
      </c>
      <c r="D54" s="73" t="s">
        <v>233</v>
      </c>
      <c r="E54" s="73" t="s">
        <v>168</v>
      </c>
      <c r="F54" s="76">
        <v>43114.515277777777</v>
      </c>
      <c r="G54" s="76">
        <v>43114.541666666664</v>
      </c>
      <c r="H54" s="73" t="s">
        <v>145</v>
      </c>
      <c r="I54" s="73">
        <v>0.63333333330229002</v>
      </c>
      <c r="J54" s="73" t="s">
        <v>190</v>
      </c>
      <c r="K54" s="73"/>
      <c r="L54" s="73"/>
      <c r="M54" s="73">
        <f t="shared" si="0"/>
        <v>1</v>
      </c>
      <c r="N54" s="73">
        <v>0</v>
      </c>
      <c r="O54" s="73">
        <v>1</v>
      </c>
      <c r="P54" s="73">
        <v>0</v>
      </c>
      <c r="Q54" s="73">
        <v>0</v>
      </c>
      <c r="R54" s="73">
        <v>0</v>
      </c>
      <c r="S54" s="73">
        <v>1</v>
      </c>
      <c r="T54" s="73">
        <v>0</v>
      </c>
      <c r="U54" s="73">
        <v>0</v>
      </c>
      <c r="V54" s="73">
        <v>590</v>
      </c>
      <c r="W54" s="73"/>
      <c r="X54" s="73"/>
      <c r="Y54" s="73"/>
      <c r="Z54" s="73"/>
      <c r="AA54" s="73">
        <v>1</v>
      </c>
      <c r="AB54" s="74">
        <f t="shared" si="1"/>
        <v>1</v>
      </c>
      <c r="AC54" s="74"/>
    </row>
    <row r="55" spans="1:29" s="75" customFormat="1" ht="45" x14ac:dyDescent="0.25">
      <c r="A55" s="73">
        <v>45</v>
      </c>
      <c r="B55" s="73" t="s">
        <v>219</v>
      </c>
      <c r="C55" s="73" t="s">
        <v>190</v>
      </c>
      <c r="D55" s="73" t="s">
        <v>249</v>
      </c>
      <c r="E55" s="73" t="s">
        <v>168</v>
      </c>
      <c r="F55" s="76">
        <v>43114.545138888891</v>
      </c>
      <c r="G55" s="76">
        <v>43114.75</v>
      </c>
      <c r="H55" s="73" t="s">
        <v>145</v>
      </c>
      <c r="I55" s="73">
        <v>4.9166666666278998</v>
      </c>
      <c r="J55" s="73" t="s">
        <v>190</v>
      </c>
      <c r="K55" s="73"/>
      <c r="L55" s="73"/>
      <c r="M55" s="73">
        <f t="shared" si="0"/>
        <v>1</v>
      </c>
      <c r="N55" s="73">
        <v>0</v>
      </c>
      <c r="O55" s="73">
        <v>1</v>
      </c>
      <c r="P55" s="73">
        <v>0</v>
      </c>
      <c r="Q55" s="73">
        <v>0</v>
      </c>
      <c r="R55" s="73">
        <v>0</v>
      </c>
      <c r="S55" s="73">
        <v>1</v>
      </c>
      <c r="T55" s="73">
        <v>0</v>
      </c>
      <c r="U55" s="73">
        <v>0</v>
      </c>
      <c r="V55" s="73">
        <v>980</v>
      </c>
      <c r="W55" s="73"/>
      <c r="X55" s="73"/>
      <c r="Y55" s="73"/>
      <c r="Z55" s="73"/>
      <c r="AA55" s="73">
        <v>1</v>
      </c>
      <c r="AB55" s="74">
        <f t="shared" si="1"/>
        <v>1</v>
      </c>
      <c r="AC55" s="74"/>
    </row>
    <row r="56" spans="1:29" s="75" customFormat="1" ht="45" x14ac:dyDescent="0.25">
      <c r="A56" s="73">
        <v>46</v>
      </c>
      <c r="B56" s="73" t="s">
        <v>219</v>
      </c>
      <c r="C56" s="73" t="s">
        <v>190</v>
      </c>
      <c r="D56" s="73" t="s">
        <v>250</v>
      </c>
      <c r="E56" s="73" t="s">
        <v>168</v>
      </c>
      <c r="F56" s="76">
        <v>43114.545138888891</v>
      </c>
      <c r="G56" s="76">
        <v>43114.75</v>
      </c>
      <c r="H56" s="73" t="s">
        <v>145</v>
      </c>
      <c r="I56" s="73">
        <v>4.9166666666278998</v>
      </c>
      <c r="J56" s="73" t="s">
        <v>190</v>
      </c>
      <c r="K56" s="73"/>
      <c r="L56" s="73"/>
      <c r="M56" s="73">
        <f t="shared" si="0"/>
        <v>1</v>
      </c>
      <c r="N56" s="73">
        <v>0</v>
      </c>
      <c r="O56" s="73">
        <v>1</v>
      </c>
      <c r="P56" s="73">
        <v>0</v>
      </c>
      <c r="Q56" s="73">
        <v>0</v>
      </c>
      <c r="R56" s="73">
        <v>0</v>
      </c>
      <c r="S56" s="73">
        <v>1</v>
      </c>
      <c r="T56" s="73">
        <v>0</v>
      </c>
      <c r="U56" s="73">
        <v>0</v>
      </c>
      <c r="V56" s="73">
        <v>840</v>
      </c>
      <c r="W56" s="73"/>
      <c r="X56" s="73"/>
      <c r="Y56" s="73"/>
      <c r="Z56" s="73"/>
      <c r="AA56" s="73">
        <v>1</v>
      </c>
      <c r="AB56" s="74">
        <f t="shared" si="1"/>
        <v>1</v>
      </c>
      <c r="AC56" s="74"/>
    </row>
    <row r="57" spans="1:29" s="75" customFormat="1" ht="45" x14ac:dyDescent="0.25">
      <c r="A57" s="73">
        <v>47</v>
      </c>
      <c r="B57" s="73" t="s">
        <v>208</v>
      </c>
      <c r="C57" s="73" t="s">
        <v>190</v>
      </c>
      <c r="D57" s="73" t="s">
        <v>209</v>
      </c>
      <c r="E57" s="73" t="s">
        <v>168</v>
      </c>
      <c r="F57" s="76">
        <v>43114.60833333333</v>
      </c>
      <c r="G57" s="76">
        <v>43114.647222222222</v>
      </c>
      <c r="H57" s="73" t="s">
        <v>145</v>
      </c>
      <c r="I57" s="73">
        <v>0.93333333340706004</v>
      </c>
      <c r="J57" s="73" t="s">
        <v>190</v>
      </c>
      <c r="K57" s="73"/>
      <c r="L57" s="73"/>
      <c r="M57" s="73">
        <f t="shared" si="0"/>
        <v>1</v>
      </c>
      <c r="N57" s="73">
        <v>0</v>
      </c>
      <c r="O57" s="73">
        <v>1</v>
      </c>
      <c r="P57" s="73">
        <v>0</v>
      </c>
      <c r="Q57" s="73">
        <v>0</v>
      </c>
      <c r="R57" s="73">
        <v>0</v>
      </c>
      <c r="S57" s="73">
        <v>1</v>
      </c>
      <c r="T57" s="73">
        <v>0</v>
      </c>
      <c r="U57" s="73">
        <v>0</v>
      </c>
      <c r="V57" s="73">
        <v>1050</v>
      </c>
      <c r="W57" s="73"/>
      <c r="X57" s="73"/>
      <c r="Y57" s="73"/>
      <c r="Z57" s="73"/>
      <c r="AA57" s="73">
        <v>1</v>
      </c>
      <c r="AB57" s="74">
        <f t="shared" si="1"/>
        <v>1</v>
      </c>
      <c r="AC57" s="74"/>
    </row>
    <row r="58" spans="1:29" s="75" customFormat="1" ht="45" x14ac:dyDescent="0.25">
      <c r="A58" s="73">
        <v>48</v>
      </c>
      <c r="B58" s="73" t="s">
        <v>195</v>
      </c>
      <c r="C58" s="73" t="s">
        <v>190</v>
      </c>
      <c r="D58" s="73" t="s">
        <v>251</v>
      </c>
      <c r="E58" s="73" t="s">
        <v>168</v>
      </c>
      <c r="F58" s="76">
        <v>43114.632638888892</v>
      </c>
      <c r="G58" s="76">
        <v>43114.715277777781</v>
      </c>
      <c r="H58" s="73" t="s">
        <v>145</v>
      </c>
      <c r="I58" s="73">
        <v>1.9833333333372001</v>
      </c>
      <c r="J58" s="73" t="s">
        <v>190</v>
      </c>
      <c r="K58" s="73"/>
      <c r="L58" s="73"/>
      <c r="M58" s="73">
        <f t="shared" si="0"/>
        <v>1</v>
      </c>
      <c r="N58" s="73">
        <v>0</v>
      </c>
      <c r="O58" s="73">
        <v>1</v>
      </c>
      <c r="P58" s="73">
        <v>0</v>
      </c>
      <c r="Q58" s="73">
        <v>0</v>
      </c>
      <c r="R58" s="73">
        <v>0</v>
      </c>
      <c r="S58" s="73">
        <v>1</v>
      </c>
      <c r="T58" s="73">
        <v>0</v>
      </c>
      <c r="U58" s="73">
        <v>0</v>
      </c>
      <c r="V58" s="73">
        <v>680</v>
      </c>
      <c r="W58" s="73"/>
      <c r="X58" s="73"/>
      <c r="Y58" s="73"/>
      <c r="Z58" s="73"/>
      <c r="AA58" s="73">
        <v>1</v>
      </c>
      <c r="AB58" s="74">
        <f t="shared" si="1"/>
        <v>1</v>
      </c>
      <c r="AC58" s="74"/>
    </row>
    <row r="59" spans="1:29" s="75" customFormat="1" ht="45" x14ac:dyDescent="0.25">
      <c r="A59" s="73">
        <v>49</v>
      </c>
      <c r="B59" s="73" t="s">
        <v>192</v>
      </c>
      <c r="C59" s="73" t="s">
        <v>190</v>
      </c>
      <c r="D59" s="73" t="s">
        <v>252</v>
      </c>
      <c r="E59" s="73" t="s">
        <v>168</v>
      </c>
      <c r="F59" s="76">
        <v>43115.393055555556</v>
      </c>
      <c r="G59" s="76">
        <v>43115.506944444445</v>
      </c>
      <c r="H59" s="73" t="s">
        <v>145</v>
      </c>
      <c r="I59" s="73">
        <v>2.7333333333372001</v>
      </c>
      <c r="J59" s="73" t="s">
        <v>190</v>
      </c>
      <c r="K59" s="73"/>
      <c r="L59" s="73"/>
      <c r="M59" s="73">
        <f t="shared" si="0"/>
        <v>10</v>
      </c>
      <c r="N59" s="73">
        <v>0</v>
      </c>
      <c r="O59" s="73">
        <v>1</v>
      </c>
      <c r="P59" s="73">
        <v>9</v>
      </c>
      <c r="Q59" s="73">
        <v>0</v>
      </c>
      <c r="R59" s="73">
        <v>0</v>
      </c>
      <c r="S59" s="73">
        <v>10</v>
      </c>
      <c r="T59" s="73">
        <v>0</v>
      </c>
      <c r="U59" s="73">
        <v>0</v>
      </c>
      <c r="V59" s="73">
        <v>1220</v>
      </c>
      <c r="W59" s="73"/>
      <c r="X59" s="73"/>
      <c r="Y59" s="73"/>
      <c r="Z59" s="73"/>
      <c r="AA59" s="73">
        <v>1</v>
      </c>
      <c r="AB59" s="74">
        <f t="shared" si="1"/>
        <v>1</v>
      </c>
      <c r="AC59" s="74"/>
    </row>
    <row r="60" spans="1:29" s="75" customFormat="1" ht="45" x14ac:dyDescent="0.25">
      <c r="A60" s="73">
        <v>50</v>
      </c>
      <c r="B60" s="73" t="s">
        <v>200</v>
      </c>
      <c r="C60" s="73" t="s">
        <v>190</v>
      </c>
      <c r="D60" s="73" t="s">
        <v>253</v>
      </c>
      <c r="E60" s="73" t="s">
        <v>168</v>
      </c>
      <c r="F60" s="76">
        <v>43115.451388888891</v>
      </c>
      <c r="G60" s="76">
        <v>43115.715277777781</v>
      </c>
      <c r="H60" s="73" t="s">
        <v>145</v>
      </c>
      <c r="I60" s="73">
        <v>6.3333333333721002</v>
      </c>
      <c r="J60" s="73" t="s">
        <v>190</v>
      </c>
      <c r="K60" s="73"/>
      <c r="L60" s="73"/>
      <c r="M60" s="73">
        <f t="shared" si="0"/>
        <v>1</v>
      </c>
      <c r="N60" s="73">
        <v>0</v>
      </c>
      <c r="O60" s="73">
        <v>1</v>
      </c>
      <c r="P60" s="73">
        <v>0</v>
      </c>
      <c r="Q60" s="73">
        <v>0</v>
      </c>
      <c r="R60" s="73">
        <v>0</v>
      </c>
      <c r="S60" s="73">
        <v>1</v>
      </c>
      <c r="T60" s="73">
        <v>0</v>
      </c>
      <c r="U60" s="73">
        <v>0</v>
      </c>
      <c r="V60" s="73">
        <v>620</v>
      </c>
      <c r="W60" s="73"/>
      <c r="X60" s="73"/>
      <c r="Y60" s="73"/>
      <c r="Z60" s="73"/>
      <c r="AA60" s="73">
        <v>1</v>
      </c>
      <c r="AB60" s="74">
        <f t="shared" si="1"/>
        <v>1</v>
      </c>
      <c r="AC60" s="74"/>
    </row>
    <row r="61" spans="1:29" s="75" customFormat="1" ht="45" x14ac:dyDescent="0.25">
      <c r="A61" s="73">
        <v>51</v>
      </c>
      <c r="B61" s="73" t="s">
        <v>200</v>
      </c>
      <c r="C61" s="73" t="s">
        <v>190</v>
      </c>
      <c r="D61" s="73" t="s">
        <v>207</v>
      </c>
      <c r="E61" s="73" t="s">
        <v>168</v>
      </c>
      <c r="F61" s="76">
        <v>43115.495138888888</v>
      </c>
      <c r="G61" s="76">
        <v>43115.6</v>
      </c>
      <c r="H61" s="73" t="s">
        <v>145</v>
      </c>
      <c r="I61" s="73">
        <v>2.5166666666627999</v>
      </c>
      <c r="J61" s="73" t="s">
        <v>190</v>
      </c>
      <c r="K61" s="73"/>
      <c r="L61" s="73"/>
      <c r="M61" s="73">
        <f t="shared" si="0"/>
        <v>2</v>
      </c>
      <c r="N61" s="73">
        <v>0</v>
      </c>
      <c r="O61" s="73">
        <v>1</v>
      </c>
      <c r="P61" s="73">
        <v>1</v>
      </c>
      <c r="Q61" s="73">
        <v>0</v>
      </c>
      <c r="R61" s="73">
        <v>0</v>
      </c>
      <c r="S61" s="73">
        <v>2</v>
      </c>
      <c r="T61" s="73">
        <v>0</v>
      </c>
      <c r="U61" s="73">
        <v>0</v>
      </c>
      <c r="V61" s="73">
        <v>530</v>
      </c>
      <c r="W61" s="73"/>
      <c r="X61" s="73"/>
      <c r="Y61" s="73"/>
      <c r="Z61" s="73"/>
      <c r="AA61" s="73">
        <v>1</v>
      </c>
      <c r="AB61" s="74">
        <f t="shared" si="1"/>
        <v>1</v>
      </c>
      <c r="AC61" s="74"/>
    </row>
    <row r="62" spans="1:29" s="75" customFormat="1" ht="45" x14ac:dyDescent="0.25">
      <c r="A62" s="73">
        <v>52</v>
      </c>
      <c r="B62" s="73" t="s">
        <v>219</v>
      </c>
      <c r="C62" s="73" t="s">
        <v>190</v>
      </c>
      <c r="D62" s="73" t="s">
        <v>254</v>
      </c>
      <c r="E62" s="73" t="s">
        <v>168</v>
      </c>
      <c r="F62" s="76">
        <v>43115.583333333336</v>
      </c>
      <c r="G62" s="76">
        <v>43115.65625</v>
      </c>
      <c r="H62" s="73" t="s">
        <v>145</v>
      </c>
      <c r="I62" s="73">
        <v>1.7499999999418001</v>
      </c>
      <c r="J62" s="73" t="s">
        <v>190</v>
      </c>
      <c r="K62" s="73"/>
      <c r="L62" s="73"/>
      <c r="M62" s="73">
        <f t="shared" si="0"/>
        <v>2</v>
      </c>
      <c r="N62" s="73">
        <v>0</v>
      </c>
      <c r="O62" s="73">
        <v>1</v>
      </c>
      <c r="P62" s="73">
        <v>1</v>
      </c>
      <c r="Q62" s="73">
        <v>0</v>
      </c>
      <c r="R62" s="73">
        <v>0</v>
      </c>
      <c r="S62" s="73">
        <v>2</v>
      </c>
      <c r="T62" s="73">
        <v>0</v>
      </c>
      <c r="U62" s="73">
        <v>0</v>
      </c>
      <c r="V62" s="73">
        <v>1140</v>
      </c>
      <c r="W62" s="73"/>
      <c r="X62" s="73"/>
      <c r="Y62" s="73"/>
      <c r="Z62" s="73"/>
      <c r="AA62" s="73">
        <v>1</v>
      </c>
      <c r="AB62" s="74">
        <f t="shared" si="1"/>
        <v>1</v>
      </c>
      <c r="AC62" s="74"/>
    </row>
    <row r="63" spans="1:29" s="75" customFormat="1" ht="45" x14ac:dyDescent="0.25">
      <c r="A63" s="73">
        <v>53</v>
      </c>
      <c r="B63" s="73" t="s">
        <v>219</v>
      </c>
      <c r="C63" s="73" t="s">
        <v>190</v>
      </c>
      <c r="D63" s="73" t="s">
        <v>255</v>
      </c>
      <c r="E63" s="73" t="s">
        <v>168</v>
      </c>
      <c r="F63" s="76">
        <v>43115.636111111111</v>
      </c>
      <c r="G63" s="76">
        <v>43115.722222222219</v>
      </c>
      <c r="H63" s="73" t="s">
        <v>145</v>
      </c>
      <c r="I63" s="73">
        <v>2.0666666665929001</v>
      </c>
      <c r="J63" s="73" t="s">
        <v>190</v>
      </c>
      <c r="K63" s="73"/>
      <c r="L63" s="73"/>
      <c r="M63" s="73">
        <f t="shared" si="0"/>
        <v>1</v>
      </c>
      <c r="N63" s="73">
        <v>0</v>
      </c>
      <c r="O63" s="73">
        <v>1</v>
      </c>
      <c r="P63" s="73">
        <v>0</v>
      </c>
      <c r="Q63" s="73">
        <v>0</v>
      </c>
      <c r="R63" s="73">
        <v>0</v>
      </c>
      <c r="S63" s="73">
        <v>1</v>
      </c>
      <c r="T63" s="73">
        <v>0</v>
      </c>
      <c r="U63" s="73">
        <v>0</v>
      </c>
      <c r="V63" s="73">
        <v>400</v>
      </c>
      <c r="W63" s="73"/>
      <c r="X63" s="73"/>
      <c r="Y63" s="73"/>
      <c r="Z63" s="73"/>
      <c r="AA63" s="73">
        <v>1</v>
      </c>
      <c r="AB63" s="74">
        <f t="shared" si="1"/>
        <v>1</v>
      </c>
      <c r="AC63" s="74"/>
    </row>
    <row r="64" spans="1:29" s="75" customFormat="1" ht="45" x14ac:dyDescent="0.25">
      <c r="A64" s="73">
        <v>54</v>
      </c>
      <c r="B64" s="73" t="s">
        <v>208</v>
      </c>
      <c r="C64" s="73" t="s">
        <v>190</v>
      </c>
      <c r="D64" s="73" t="s">
        <v>256</v>
      </c>
      <c r="E64" s="73" t="s">
        <v>168</v>
      </c>
      <c r="F64" s="76">
        <v>43116.506944444445</v>
      </c>
      <c r="G64" s="76">
        <v>43116.675000000003</v>
      </c>
      <c r="H64" s="73" t="s">
        <v>145</v>
      </c>
      <c r="I64" s="73">
        <v>4.0333333333838004</v>
      </c>
      <c r="J64" s="73" t="s">
        <v>190</v>
      </c>
      <c r="K64" s="73"/>
      <c r="L64" s="73"/>
      <c r="M64" s="73">
        <f t="shared" si="0"/>
        <v>2</v>
      </c>
      <c r="N64" s="73">
        <v>0</v>
      </c>
      <c r="O64" s="73">
        <v>1</v>
      </c>
      <c r="P64" s="73">
        <v>1</v>
      </c>
      <c r="Q64" s="73">
        <v>0</v>
      </c>
      <c r="R64" s="73">
        <v>0</v>
      </c>
      <c r="S64" s="73">
        <v>2</v>
      </c>
      <c r="T64" s="73">
        <v>0</v>
      </c>
      <c r="U64" s="73">
        <v>0</v>
      </c>
      <c r="V64" s="73">
        <v>790</v>
      </c>
      <c r="W64" s="73"/>
      <c r="X64" s="73"/>
      <c r="Y64" s="73"/>
      <c r="Z64" s="73"/>
      <c r="AA64" s="73">
        <v>1</v>
      </c>
      <c r="AB64" s="74">
        <f t="shared" si="1"/>
        <v>1</v>
      </c>
      <c r="AC64" s="74"/>
    </row>
    <row r="65" spans="1:29" s="75" customFormat="1" ht="45" x14ac:dyDescent="0.25">
      <c r="A65" s="73">
        <v>55</v>
      </c>
      <c r="B65" s="73" t="s">
        <v>219</v>
      </c>
      <c r="C65" s="73" t="s">
        <v>190</v>
      </c>
      <c r="D65" s="73" t="s">
        <v>257</v>
      </c>
      <c r="E65" s="73" t="s">
        <v>168</v>
      </c>
      <c r="F65" s="76">
        <v>43117.609722222223</v>
      </c>
      <c r="G65" s="76">
        <v>43117.710416666669</v>
      </c>
      <c r="H65" s="73" t="s">
        <v>145</v>
      </c>
      <c r="I65" s="73">
        <v>2.4166666666860999</v>
      </c>
      <c r="J65" s="73" t="s">
        <v>190</v>
      </c>
      <c r="K65" s="73"/>
      <c r="L65" s="73"/>
      <c r="M65" s="73">
        <f t="shared" si="0"/>
        <v>1</v>
      </c>
      <c r="N65" s="73">
        <v>0</v>
      </c>
      <c r="O65" s="73">
        <v>1</v>
      </c>
      <c r="P65" s="73">
        <v>0</v>
      </c>
      <c r="Q65" s="73">
        <v>0</v>
      </c>
      <c r="R65" s="73">
        <v>0</v>
      </c>
      <c r="S65" s="73">
        <v>1</v>
      </c>
      <c r="T65" s="73">
        <v>0</v>
      </c>
      <c r="U65" s="73">
        <v>0</v>
      </c>
      <c r="V65" s="73">
        <v>230</v>
      </c>
      <c r="W65" s="73"/>
      <c r="X65" s="73"/>
      <c r="Y65" s="73"/>
      <c r="Z65" s="73"/>
      <c r="AA65" s="73">
        <v>1</v>
      </c>
      <c r="AB65" s="74">
        <f t="shared" si="1"/>
        <v>1</v>
      </c>
      <c r="AC65" s="74"/>
    </row>
    <row r="66" spans="1:29" s="75" customFormat="1" ht="45" x14ac:dyDescent="0.25">
      <c r="A66" s="73">
        <v>56</v>
      </c>
      <c r="B66" s="73" t="s">
        <v>219</v>
      </c>
      <c r="C66" s="73" t="s">
        <v>190</v>
      </c>
      <c r="D66" s="73" t="s">
        <v>258</v>
      </c>
      <c r="E66" s="73" t="s">
        <v>168</v>
      </c>
      <c r="F66" s="76">
        <v>43117.609722222223</v>
      </c>
      <c r="G66" s="76">
        <v>43117.710416666669</v>
      </c>
      <c r="H66" s="73" t="s">
        <v>145</v>
      </c>
      <c r="I66" s="73">
        <v>2.4166666666860999</v>
      </c>
      <c r="J66" s="73" t="s">
        <v>190</v>
      </c>
      <c r="K66" s="73"/>
      <c r="L66" s="73"/>
      <c r="M66" s="73">
        <f t="shared" si="0"/>
        <v>4</v>
      </c>
      <c r="N66" s="73">
        <v>0</v>
      </c>
      <c r="O66" s="73">
        <v>1</v>
      </c>
      <c r="P66" s="73">
        <v>3</v>
      </c>
      <c r="Q66" s="73">
        <v>0</v>
      </c>
      <c r="R66" s="73">
        <v>0</v>
      </c>
      <c r="S66" s="73">
        <v>4</v>
      </c>
      <c r="T66" s="73">
        <v>0</v>
      </c>
      <c r="U66" s="73">
        <v>0</v>
      </c>
      <c r="V66" s="73">
        <v>0</v>
      </c>
      <c r="W66" s="73"/>
      <c r="X66" s="73"/>
      <c r="Y66" s="73"/>
      <c r="Z66" s="73"/>
      <c r="AA66" s="73">
        <v>1</v>
      </c>
      <c r="AB66" s="74">
        <f t="shared" si="1"/>
        <v>1</v>
      </c>
      <c r="AC66" s="74"/>
    </row>
    <row r="67" spans="1:29" s="75" customFormat="1" ht="45" x14ac:dyDescent="0.25">
      <c r="A67" s="73">
        <v>57</v>
      </c>
      <c r="B67" s="73" t="s">
        <v>189</v>
      </c>
      <c r="C67" s="73" t="s">
        <v>190</v>
      </c>
      <c r="D67" s="73" t="s">
        <v>259</v>
      </c>
      <c r="E67" s="73" t="s">
        <v>168</v>
      </c>
      <c r="F67" s="76">
        <v>43118.444444444445</v>
      </c>
      <c r="G67" s="76">
        <v>43118.565972222219</v>
      </c>
      <c r="H67" s="73" t="s">
        <v>145</v>
      </c>
      <c r="I67" s="73">
        <v>2.9166666665696002</v>
      </c>
      <c r="J67" s="73" t="s">
        <v>190</v>
      </c>
      <c r="K67" s="73"/>
      <c r="L67" s="73"/>
      <c r="M67" s="73">
        <f t="shared" si="0"/>
        <v>2</v>
      </c>
      <c r="N67" s="73">
        <v>0</v>
      </c>
      <c r="O67" s="73">
        <v>1</v>
      </c>
      <c r="P67" s="73">
        <v>1</v>
      </c>
      <c r="Q67" s="73">
        <v>0</v>
      </c>
      <c r="R67" s="73">
        <v>0</v>
      </c>
      <c r="S67" s="73">
        <v>2</v>
      </c>
      <c r="T67" s="73">
        <v>0</v>
      </c>
      <c r="U67" s="73">
        <v>0</v>
      </c>
      <c r="V67" s="73">
        <v>600</v>
      </c>
      <c r="W67" s="73"/>
      <c r="X67" s="73"/>
      <c r="Y67" s="73"/>
      <c r="Z67" s="73"/>
      <c r="AA67" s="73">
        <v>1</v>
      </c>
      <c r="AB67" s="74">
        <f t="shared" si="1"/>
        <v>1</v>
      </c>
      <c r="AC67" s="74"/>
    </row>
    <row r="68" spans="1:29" s="75" customFormat="1" ht="45" x14ac:dyDescent="0.25">
      <c r="A68" s="73">
        <v>58</v>
      </c>
      <c r="B68" s="73" t="s">
        <v>219</v>
      </c>
      <c r="C68" s="73" t="s">
        <v>190</v>
      </c>
      <c r="D68" s="73" t="s">
        <v>260</v>
      </c>
      <c r="E68" s="73" t="s">
        <v>168</v>
      </c>
      <c r="F68" s="76">
        <v>43118.54791666667</v>
      </c>
      <c r="G68" s="76">
        <v>43118.771527777775</v>
      </c>
      <c r="H68" s="73" t="s">
        <v>145</v>
      </c>
      <c r="I68" s="73">
        <v>5.3666666665231002</v>
      </c>
      <c r="J68" s="73" t="s">
        <v>190</v>
      </c>
      <c r="K68" s="73"/>
      <c r="L68" s="73"/>
      <c r="M68" s="73">
        <f t="shared" si="0"/>
        <v>1</v>
      </c>
      <c r="N68" s="73">
        <v>0</v>
      </c>
      <c r="O68" s="73">
        <v>1</v>
      </c>
      <c r="P68" s="73">
        <v>0</v>
      </c>
      <c r="Q68" s="73">
        <v>0</v>
      </c>
      <c r="R68" s="73">
        <v>0</v>
      </c>
      <c r="S68" s="73">
        <v>1</v>
      </c>
      <c r="T68" s="73">
        <v>0</v>
      </c>
      <c r="U68" s="73">
        <v>0</v>
      </c>
      <c r="V68" s="73">
        <v>450</v>
      </c>
      <c r="W68" s="73"/>
      <c r="X68" s="73"/>
      <c r="Y68" s="73"/>
      <c r="Z68" s="73"/>
      <c r="AA68" s="73">
        <v>1</v>
      </c>
      <c r="AB68" s="74">
        <f t="shared" si="1"/>
        <v>1</v>
      </c>
      <c r="AC68" s="74"/>
    </row>
    <row r="69" spans="1:29" s="75" customFormat="1" ht="45" x14ac:dyDescent="0.25">
      <c r="A69" s="73">
        <v>59</v>
      </c>
      <c r="B69" s="73" t="s">
        <v>219</v>
      </c>
      <c r="C69" s="73" t="s">
        <v>190</v>
      </c>
      <c r="D69" s="73" t="s">
        <v>261</v>
      </c>
      <c r="E69" s="73" t="s">
        <v>168</v>
      </c>
      <c r="F69" s="76">
        <v>43118.716666666667</v>
      </c>
      <c r="G69" s="76">
        <v>43118.752083333333</v>
      </c>
      <c r="H69" s="73" t="s">
        <v>145</v>
      </c>
      <c r="I69" s="73">
        <v>0.84999999997672004</v>
      </c>
      <c r="J69" s="73" t="s">
        <v>190</v>
      </c>
      <c r="K69" s="73"/>
      <c r="L69" s="73"/>
      <c r="M69" s="73">
        <f t="shared" si="0"/>
        <v>2</v>
      </c>
      <c r="N69" s="73">
        <v>0</v>
      </c>
      <c r="O69" s="73">
        <v>1</v>
      </c>
      <c r="P69" s="73">
        <v>1</v>
      </c>
      <c r="Q69" s="73">
        <v>0</v>
      </c>
      <c r="R69" s="73">
        <v>0</v>
      </c>
      <c r="S69" s="73">
        <v>2</v>
      </c>
      <c r="T69" s="73">
        <v>0</v>
      </c>
      <c r="U69" s="73">
        <v>0</v>
      </c>
      <c r="V69" s="73">
        <v>30</v>
      </c>
      <c r="W69" s="73"/>
      <c r="X69" s="73"/>
      <c r="Y69" s="73"/>
      <c r="Z69" s="73"/>
      <c r="AA69" s="73">
        <v>1</v>
      </c>
      <c r="AB69" s="74">
        <f t="shared" si="1"/>
        <v>1</v>
      </c>
      <c r="AC69" s="74"/>
    </row>
    <row r="70" spans="1:29" s="75" customFormat="1" ht="45" x14ac:dyDescent="0.25">
      <c r="A70" s="73">
        <v>60</v>
      </c>
      <c r="B70" s="73" t="s">
        <v>200</v>
      </c>
      <c r="C70" s="73" t="s">
        <v>262</v>
      </c>
      <c r="D70" s="73" t="s">
        <v>263</v>
      </c>
      <c r="E70" s="73" t="s">
        <v>264</v>
      </c>
      <c r="F70" s="76">
        <v>43120.133333333331</v>
      </c>
      <c r="G70" s="76">
        <v>43120.188888888886</v>
      </c>
      <c r="H70" s="73" t="s">
        <v>146</v>
      </c>
      <c r="I70" s="73">
        <v>1.3333333333138999</v>
      </c>
      <c r="J70" s="73" t="s">
        <v>262</v>
      </c>
      <c r="K70" s="73"/>
      <c r="L70" s="73"/>
      <c r="M70" s="73">
        <f t="shared" si="0"/>
        <v>1</v>
      </c>
      <c r="N70" s="73">
        <v>0</v>
      </c>
      <c r="O70" s="73">
        <v>1</v>
      </c>
      <c r="P70" s="73">
        <v>0</v>
      </c>
      <c r="Q70" s="73">
        <v>0</v>
      </c>
      <c r="R70" s="73">
        <v>0</v>
      </c>
      <c r="S70" s="73">
        <v>1</v>
      </c>
      <c r="T70" s="73">
        <v>0</v>
      </c>
      <c r="U70" s="73">
        <v>0</v>
      </c>
      <c r="V70" s="73">
        <v>3000</v>
      </c>
      <c r="W70" s="73"/>
      <c r="X70" s="73" t="s">
        <v>265</v>
      </c>
      <c r="Y70" s="73" t="s">
        <v>266</v>
      </c>
      <c r="Z70" s="73" t="s">
        <v>267</v>
      </c>
      <c r="AA70" s="73">
        <v>0</v>
      </c>
      <c r="AB70" s="74">
        <f t="shared" si="1"/>
        <v>1</v>
      </c>
      <c r="AC70" s="74"/>
    </row>
    <row r="71" spans="1:29" s="75" customFormat="1" ht="45" x14ac:dyDescent="0.25">
      <c r="A71" s="73">
        <v>61</v>
      </c>
      <c r="B71" s="73" t="s">
        <v>189</v>
      </c>
      <c r="C71" s="73" t="s">
        <v>190</v>
      </c>
      <c r="D71" s="73" t="s">
        <v>191</v>
      </c>
      <c r="E71" s="73" t="s">
        <v>168</v>
      </c>
      <c r="F71" s="76">
        <v>43124.418055555558</v>
      </c>
      <c r="G71" s="76">
        <v>43124.481249999997</v>
      </c>
      <c r="H71" s="73" t="s">
        <v>145</v>
      </c>
      <c r="I71" s="73">
        <v>1.5166666665463999</v>
      </c>
      <c r="J71" s="73" t="s">
        <v>190</v>
      </c>
      <c r="K71" s="73"/>
      <c r="L71" s="73"/>
      <c r="M71" s="73">
        <f t="shared" si="0"/>
        <v>1</v>
      </c>
      <c r="N71" s="73">
        <v>0</v>
      </c>
      <c r="O71" s="73">
        <v>1</v>
      </c>
      <c r="P71" s="73">
        <v>0</v>
      </c>
      <c r="Q71" s="73">
        <v>0</v>
      </c>
      <c r="R71" s="73">
        <v>0</v>
      </c>
      <c r="S71" s="73">
        <v>1</v>
      </c>
      <c r="T71" s="73">
        <v>0</v>
      </c>
      <c r="U71" s="73">
        <v>0</v>
      </c>
      <c r="V71" s="73">
        <v>750</v>
      </c>
      <c r="W71" s="73"/>
      <c r="X71" s="73"/>
      <c r="Y71" s="73"/>
      <c r="Z71" s="73"/>
      <c r="AA71" s="73">
        <v>1</v>
      </c>
      <c r="AB71" s="74">
        <f t="shared" si="1"/>
        <v>1</v>
      </c>
      <c r="AC71" s="74"/>
    </row>
    <row r="72" spans="1:29" s="75" customFormat="1" ht="45" x14ac:dyDescent="0.25">
      <c r="A72" s="73">
        <v>62</v>
      </c>
      <c r="B72" s="73" t="s">
        <v>219</v>
      </c>
      <c r="C72" s="73" t="s">
        <v>190</v>
      </c>
      <c r="D72" s="73" t="s">
        <v>268</v>
      </c>
      <c r="E72" s="73" t="s">
        <v>168</v>
      </c>
      <c r="F72" s="76">
        <v>43125.618055555555</v>
      </c>
      <c r="G72" s="76">
        <v>43125.675694444442</v>
      </c>
      <c r="H72" s="73" t="s">
        <v>145</v>
      </c>
      <c r="I72" s="73">
        <v>1.3833333333022999</v>
      </c>
      <c r="J72" s="73" t="s">
        <v>190</v>
      </c>
      <c r="K72" s="73"/>
      <c r="L72" s="73"/>
      <c r="M72" s="73">
        <f t="shared" si="0"/>
        <v>1</v>
      </c>
      <c r="N72" s="73">
        <v>0</v>
      </c>
      <c r="O72" s="73">
        <v>1</v>
      </c>
      <c r="P72" s="73">
        <v>0</v>
      </c>
      <c r="Q72" s="73">
        <v>0</v>
      </c>
      <c r="R72" s="73">
        <v>0</v>
      </c>
      <c r="S72" s="73">
        <v>1</v>
      </c>
      <c r="T72" s="73">
        <v>0</v>
      </c>
      <c r="U72" s="73">
        <v>0</v>
      </c>
      <c r="V72" s="73">
        <v>490</v>
      </c>
      <c r="W72" s="73"/>
      <c r="X72" s="73"/>
      <c r="Y72" s="73"/>
      <c r="Z72" s="73"/>
      <c r="AA72" s="73">
        <v>1</v>
      </c>
      <c r="AB72" s="74">
        <f t="shared" si="1"/>
        <v>1</v>
      </c>
      <c r="AC72" s="74"/>
    </row>
    <row r="73" spans="1:29" s="75" customFormat="1" ht="45" x14ac:dyDescent="0.25">
      <c r="A73" s="73">
        <v>63</v>
      </c>
      <c r="B73" s="73" t="s">
        <v>208</v>
      </c>
      <c r="C73" s="73" t="s">
        <v>190</v>
      </c>
      <c r="D73" s="73" t="s">
        <v>269</v>
      </c>
      <c r="E73" s="73" t="s">
        <v>168</v>
      </c>
      <c r="F73" s="76">
        <v>43125.70416666667</v>
      </c>
      <c r="G73" s="76">
        <v>43125.711805555555</v>
      </c>
      <c r="H73" s="73" t="s">
        <v>146</v>
      </c>
      <c r="I73" s="73">
        <v>0.18333333323244</v>
      </c>
      <c r="J73" s="73" t="s">
        <v>190</v>
      </c>
      <c r="K73" s="73"/>
      <c r="L73" s="73"/>
      <c r="M73" s="73">
        <f t="shared" si="0"/>
        <v>1</v>
      </c>
      <c r="N73" s="73">
        <v>0</v>
      </c>
      <c r="O73" s="73">
        <v>1</v>
      </c>
      <c r="P73" s="73">
        <v>0</v>
      </c>
      <c r="Q73" s="73">
        <v>0</v>
      </c>
      <c r="R73" s="73">
        <v>0</v>
      </c>
      <c r="S73" s="73">
        <v>1</v>
      </c>
      <c r="T73" s="73">
        <v>0</v>
      </c>
      <c r="U73" s="73">
        <v>0</v>
      </c>
      <c r="V73" s="73">
        <v>430</v>
      </c>
      <c r="W73" s="73"/>
      <c r="X73" s="73" t="s">
        <v>270</v>
      </c>
      <c r="Y73" s="73" t="s">
        <v>235</v>
      </c>
      <c r="Z73" s="73" t="s">
        <v>271</v>
      </c>
      <c r="AA73" s="73">
        <v>1</v>
      </c>
      <c r="AB73" s="74">
        <f t="shared" si="1"/>
        <v>1</v>
      </c>
      <c r="AC73" s="74"/>
    </row>
    <row r="74" spans="1:29" s="75" customFormat="1" ht="45" x14ac:dyDescent="0.25">
      <c r="A74" s="73">
        <v>64</v>
      </c>
      <c r="B74" s="73" t="s">
        <v>189</v>
      </c>
      <c r="C74" s="73" t="s">
        <v>190</v>
      </c>
      <c r="D74" s="73" t="s">
        <v>272</v>
      </c>
      <c r="E74" s="73" t="s">
        <v>168</v>
      </c>
      <c r="F74" s="76">
        <v>43126.388888888891</v>
      </c>
      <c r="G74" s="76">
        <v>43126.45</v>
      </c>
      <c r="H74" s="73" t="s">
        <v>145</v>
      </c>
      <c r="I74" s="73">
        <v>1.4666666665579999</v>
      </c>
      <c r="J74" s="73" t="s">
        <v>190</v>
      </c>
      <c r="K74" s="73"/>
      <c r="L74" s="73"/>
      <c r="M74" s="73">
        <f t="shared" si="0"/>
        <v>1</v>
      </c>
      <c r="N74" s="73">
        <v>0</v>
      </c>
      <c r="O74" s="73">
        <v>1</v>
      </c>
      <c r="P74" s="73">
        <v>0</v>
      </c>
      <c r="Q74" s="73">
        <v>0</v>
      </c>
      <c r="R74" s="73">
        <v>0</v>
      </c>
      <c r="S74" s="73">
        <v>1</v>
      </c>
      <c r="T74" s="73">
        <v>0</v>
      </c>
      <c r="U74" s="73">
        <v>0</v>
      </c>
      <c r="V74" s="73">
        <v>610</v>
      </c>
      <c r="W74" s="73"/>
      <c r="X74" s="73"/>
      <c r="Y74" s="73"/>
      <c r="Z74" s="73"/>
      <c r="AA74" s="73">
        <v>1</v>
      </c>
      <c r="AB74" s="74">
        <f t="shared" si="1"/>
        <v>1</v>
      </c>
      <c r="AC74" s="74"/>
    </row>
    <row r="75" spans="1:29" s="75" customFormat="1" ht="45" x14ac:dyDescent="0.25">
      <c r="A75" s="73">
        <v>65</v>
      </c>
      <c r="B75" s="73" t="s">
        <v>208</v>
      </c>
      <c r="C75" s="73" t="s">
        <v>190</v>
      </c>
      <c r="D75" s="73" t="s">
        <v>273</v>
      </c>
      <c r="E75" s="73" t="s">
        <v>168</v>
      </c>
      <c r="F75" s="76">
        <v>43126.65</v>
      </c>
      <c r="G75" s="76">
        <v>43126.699305555558</v>
      </c>
      <c r="H75" s="73" t="s">
        <v>145</v>
      </c>
      <c r="I75" s="73">
        <v>1.1833333333489</v>
      </c>
      <c r="J75" s="73" t="s">
        <v>190</v>
      </c>
      <c r="K75" s="73"/>
      <c r="L75" s="73"/>
      <c r="M75" s="73">
        <f t="shared" si="0"/>
        <v>1</v>
      </c>
      <c r="N75" s="73">
        <v>0</v>
      </c>
      <c r="O75" s="73">
        <v>1</v>
      </c>
      <c r="P75" s="73">
        <v>0</v>
      </c>
      <c r="Q75" s="73">
        <v>0</v>
      </c>
      <c r="R75" s="73">
        <v>0</v>
      </c>
      <c r="S75" s="73">
        <v>1</v>
      </c>
      <c r="T75" s="73">
        <v>0</v>
      </c>
      <c r="U75" s="73">
        <v>0</v>
      </c>
      <c r="V75" s="73">
        <v>160</v>
      </c>
      <c r="W75" s="73"/>
      <c r="X75" s="73"/>
      <c r="Y75" s="73"/>
      <c r="Z75" s="73"/>
      <c r="AA75" s="73">
        <v>1</v>
      </c>
      <c r="AB75" s="74">
        <f t="shared" si="1"/>
        <v>1</v>
      </c>
      <c r="AC75" s="74"/>
    </row>
    <row r="76" spans="1:29" s="75" customFormat="1" ht="45" x14ac:dyDescent="0.25">
      <c r="A76" s="73">
        <v>66</v>
      </c>
      <c r="B76" s="73" t="s">
        <v>200</v>
      </c>
      <c r="C76" s="73" t="s">
        <v>190</v>
      </c>
      <c r="D76" s="73" t="s">
        <v>274</v>
      </c>
      <c r="E76" s="73" t="s">
        <v>168</v>
      </c>
      <c r="F76" s="76">
        <v>43126.722916666666</v>
      </c>
      <c r="G76" s="76">
        <v>43126.722916666666</v>
      </c>
      <c r="H76" s="73" t="s">
        <v>146</v>
      </c>
      <c r="I76" s="73">
        <v>0</v>
      </c>
      <c r="J76" s="73" t="s">
        <v>190</v>
      </c>
      <c r="K76" s="73"/>
      <c r="L76" s="73"/>
      <c r="M76" s="73">
        <f t="shared" ref="M76:M139" si="2">SUM(N76:P76)</f>
        <v>1</v>
      </c>
      <c r="N76" s="73">
        <v>0</v>
      </c>
      <c r="O76" s="73">
        <v>1</v>
      </c>
      <c r="P76" s="73">
        <v>0</v>
      </c>
      <c r="Q76" s="73">
        <v>0</v>
      </c>
      <c r="R76" s="73">
        <v>0</v>
      </c>
      <c r="S76" s="73">
        <v>1</v>
      </c>
      <c r="T76" s="73">
        <v>0</v>
      </c>
      <c r="U76" s="73">
        <v>0</v>
      </c>
      <c r="V76" s="73">
        <v>1240</v>
      </c>
      <c r="W76" s="73"/>
      <c r="X76" s="73" t="s">
        <v>275</v>
      </c>
      <c r="Y76" s="73" t="s">
        <v>235</v>
      </c>
      <c r="Z76" s="73" t="s">
        <v>271</v>
      </c>
      <c r="AA76" s="73">
        <v>0</v>
      </c>
      <c r="AB76" s="74">
        <f t="shared" ref="AB76:AB134" si="3">MONTH(F76)</f>
        <v>1</v>
      </c>
      <c r="AC76" s="74"/>
    </row>
    <row r="77" spans="1:29" s="75" customFormat="1" ht="45" x14ac:dyDescent="0.25">
      <c r="A77" s="73">
        <v>67</v>
      </c>
      <c r="B77" s="73" t="s">
        <v>189</v>
      </c>
      <c r="C77" s="73" t="s">
        <v>190</v>
      </c>
      <c r="D77" s="73" t="s">
        <v>276</v>
      </c>
      <c r="E77" s="73" t="s">
        <v>168</v>
      </c>
      <c r="F77" s="76">
        <v>43127.652777777781</v>
      </c>
      <c r="G77" s="76">
        <v>43127.725694444445</v>
      </c>
      <c r="H77" s="73" t="s">
        <v>145</v>
      </c>
      <c r="I77" s="73">
        <v>1.7499999999418001</v>
      </c>
      <c r="J77" s="73" t="s">
        <v>190</v>
      </c>
      <c r="K77" s="73"/>
      <c r="L77" s="73"/>
      <c r="M77" s="73">
        <f t="shared" si="2"/>
        <v>1</v>
      </c>
      <c r="N77" s="73">
        <v>0</v>
      </c>
      <c r="O77" s="73">
        <v>1</v>
      </c>
      <c r="P77" s="73">
        <v>0</v>
      </c>
      <c r="Q77" s="73">
        <v>0</v>
      </c>
      <c r="R77" s="73">
        <v>0</v>
      </c>
      <c r="S77" s="73">
        <v>1</v>
      </c>
      <c r="T77" s="73">
        <v>0</v>
      </c>
      <c r="U77" s="73">
        <v>0</v>
      </c>
      <c r="V77" s="73">
        <v>0</v>
      </c>
      <c r="W77" s="73"/>
      <c r="X77" s="73"/>
      <c r="Y77" s="73"/>
      <c r="Z77" s="73"/>
      <c r="AA77" s="73">
        <v>1</v>
      </c>
      <c r="AB77" s="74">
        <f t="shared" si="3"/>
        <v>1</v>
      </c>
      <c r="AC77" s="74"/>
    </row>
    <row r="78" spans="1:29" s="75" customFormat="1" ht="45" x14ac:dyDescent="0.25">
      <c r="A78" s="73">
        <v>68</v>
      </c>
      <c r="B78" s="73" t="s">
        <v>189</v>
      </c>
      <c r="C78" s="73" t="s">
        <v>190</v>
      </c>
      <c r="D78" s="73" t="s">
        <v>277</v>
      </c>
      <c r="E78" s="73" t="s">
        <v>168</v>
      </c>
      <c r="F78" s="76">
        <v>43129.436111111114</v>
      </c>
      <c r="G78" s="76">
        <v>43129.477083333331</v>
      </c>
      <c r="H78" s="73" t="s">
        <v>145</v>
      </c>
      <c r="I78" s="73">
        <v>0.98333333322079997</v>
      </c>
      <c r="J78" s="73" t="s">
        <v>190</v>
      </c>
      <c r="K78" s="73"/>
      <c r="L78" s="73"/>
      <c r="M78" s="73">
        <f t="shared" si="2"/>
        <v>1</v>
      </c>
      <c r="N78" s="73">
        <v>0</v>
      </c>
      <c r="O78" s="73">
        <v>1</v>
      </c>
      <c r="P78" s="73">
        <v>0</v>
      </c>
      <c r="Q78" s="73">
        <v>0</v>
      </c>
      <c r="R78" s="73">
        <v>0</v>
      </c>
      <c r="S78" s="73">
        <v>1</v>
      </c>
      <c r="T78" s="73">
        <v>0</v>
      </c>
      <c r="U78" s="73">
        <v>0</v>
      </c>
      <c r="V78" s="73">
        <v>670</v>
      </c>
      <c r="W78" s="73"/>
      <c r="X78" s="73"/>
      <c r="Y78" s="73"/>
      <c r="Z78" s="73"/>
      <c r="AA78" s="73">
        <v>1</v>
      </c>
      <c r="AB78" s="74">
        <f t="shared" si="3"/>
        <v>1</v>
      </c>
      <c r="AC78" s="74"/>
    </row>
    <row r="79" spans="1:29" s="75" customFormat="1" ht="45" x14ac:dyDescent="0.25">
      <c r="A79" s="73">
        <v>69</v>
      </c>
      <c r="B79" s="73" t="s">
        <v>200</v>
      </c>
      <c r="C79" s="73" t="s">
        <v>190</v>
      </c>
      <c r="D79" s="73" t="s">
        <v>278</v>
      </c>
      <c r="E79" s="73" t="s">
        <v>168</v>
      </c>
      <c r="F79" s="76">
        <v>43129.474999999999</v>
      </c>
      <c r="G79" s="76">
        <v>43129.661111111112</v>
      </c>
      <c r="H79" s="73" t="s">
        <v>145</v>
      </c>
      <c r="I79" s="73">
        <v>4.4666666667325998</v>
      </c>
      <c r="J79" s="73" t="s">
        <v>190</v>
      </c>
      <c r="K79" s="73"/>
      <c r="L79" s="73"/>
      <c r="M79" s="73">
        <f t="shared" si="2"/>
        <v>1</v>
      </c>
      <c r="N79" s="73">
        <v>0</v>
      </c>
      <c r="O79" s="73">
        <v>1</v>
      </c>
      <c r="P79" s="73">
        <v>0</v>
      </c>
      <c r="Q79" s="73">
        <v>0</v>
      </c>
      <c r="R79" s="73">
        <v>0</v>
      </c>
      <c r="S79" s="73">
        <v>1</v>
      </c>
      <c r="T79" s="73">
        <v>0</v>
      </c>
      <c r="U79" s="73">
        <v>0</v>
      </c>
      <c r="V79" s="73">
        <v>300</v>
      </c>
      <c r="W79" s="73"/>
      <c r="X79" s="73"/>
      <c r="Y79" s="73"/>
      <c r="Z79" s="73"/>
      <c r="AA79" s="73">
        <v>1</v>
      </c>
      <c r="AB79" s="74">
        <f t="shared" si="3"/>
        <v>1</v>
      </c>
      <c r="AC79" s="74"/>
    </row>
    <row r="80" spans="1:29" s="75" customFormat="1" ht="45" x14ac:dyDescent="0.25">
      <c r="A80" s="73">
        <v>70</v>
      </c>
      <c r="B80" s="73" t="s">
        <v>200</v>
      </c>
      <c r="C80" s="73" t="s">
        <v>190</v>
      </c>
      <c r="D80" s="73" t="s">
        <v>279</v>
      </c>
      <c r="E80" s="73" t="s">
        <v>168</v>
      </c>
      <c r="F80" s="76">
        <v>43129.57916666667</v>
      </c>
      <c r="G80" s="76">
        <v>43129.831250000003</v>
      </c>
      <c r="H80" s="73" t="s">
        <v>145</v>
      </c>
      <c r="I80" s="73">
        <v>6.0499999999884002</v>
      </c>
      <c r="J80" s="73" t="s">
        <v>190</v>
      </c>
      <c r="K80" s="73"/>
      <c r="L80" s="73"/>
      <c r="M80" s="73">
        <f t="shared" si="2"/>
        <v>1</v>
      </c>
      <c r="N80" s="73">
        <v>0</v>
      </c>
      <c r="O80" s="73">
        <v>1</v>
      </c>
      <c r="P80" s="73">
        <v>0</v>
      </c>
      <c r="Q80" s="73">
        <v>0</v>
      </c>
      <c r="R80" s="73">
        <v>0</v>
      </c>
      <c r="S80" s="73">
        <v>1</v>
      </c>
      <c r="T80" s="73">
        <v>0</v>
      </c>
      <c r="U80" s="73">
        <v>0</v>
      </c>
      <c r="V80" s="73">
        <v>500</v>
      </c>
      <c r="W80" s="73"/>
      <c r="X80" s="73"/>
      <c r="Y80" s="73"/>
      <c r="Z80" s="73"/>
      <c r="AA80" s="73">
        <v>1</v>
      </c>
      <c r="AB80" s="74">
        <f t="shared" si="3"/>
        <v>1</v>
      </c>
      <c r="AC80" s="74"/>
    </row>
    <row r="81" spans="1:29" s="75" customFormat="1" ht="45" x14ac:dyDescent="0.25">
      <c r="A81" s="73">
        <v>71</v>
      </c>
      <c r="B81" s="73" t="s">
        <v>208</v>
      </c>
      <c r="C81" s="73" t="s">
        <v>190</v>
      </c>
      <c r="D81" s="73" t="s">
        <v>280</v>
      </c>
      <c r="E81" s="73" t="s">
        <v>168</v>
      </c>
      <c r="F81" s="76">
        <v>43129.60833333333</v>
      </c>
      <c r="G81" s="76">
        <v>43129.879166666666</v>
      </c>
      <c r="H81" s="73" t="s">
        <v>145</v>
      </c>
      <c r="I81" s="73">
        <v>6.5000000000581997</v>
      </c>
      <c r="J81" s="73" t="s">
        <v>190</v>
      </c>
      <c r="K81" s="73"/>
      <c r="L81" s="73"/>
      <c r="M81" s="73">
        <f t="shared" si="2"/>
        <v>1</v>
      </c>
      <c r="N81" s="73">
        <v>0</v>
      </c>
      <c r="O81" s="73">
        <v>1</v>
      </c>
      <c r="P81" s="73">
        <v>0</v>
      </c>
      <c r="Q81" s="73">
        <v>0</v>
      </c>
      <c r="R81" s="73">
        <v>0</v>
      </c>
      <c r="S81" s="73">
        <v>1</v>
      </c>
      <c r="T81" s="73">
        <v>0</v>
      </c>
      <c r="U81" s="73">
        <v>0</v>
      </c>
      <c r="V81" s="73">
        <v>340</v>
      </c>
      <c r="W81" s="73"/>
      <c r="X81" s="73"/>
      <c r="Y81" s="73"/>
      <c r="Z81" s="73"/>
      <c r="AA81" s="73">
        <v>1</v>
      </c>
      <c r="AB81" s="74">
        <f t="shared" si="3"/>
        <v>1</v>
      </c>
      <c r="AC81" s="74"/>
    </row>
    <row r="82" spans="1:29" s="75" customFormat="1" ht="45" x14ac:dyDescent="0.25">
      <c r="A82" s="73">
        <v>72</v>
      </c>
      <c r="B82" s="73" t="s">
        <v>200</v>
      </c>
      <c r="C82" s="73" t="s">
        <v>190</v>
      </c>
      <c r="D82" s="73" t="s">
        <v>281</v>
      </c>
      <c r="E82" s="73" t="s">
        <v>168</v>
      </c>
      <c r="F82" s="76">
        <v>43130.43472222222</v>
      </c>
      <c r="G82" s="76">
        <v>43130.666666666664</v>
      </c>
      <c r="H82" s="73" t="s">
        <v>145</v>
      </c>
      <c r="I82" s="73">
        <v>5.5666666666511002</v>
      </c>
      <c r="J82" s="73" t="s">
        <v>190</v>
      </c>
      <c r="K82" s="73"/>
      <c r="L82" s="73"/>
      <c r="M82" s="73">
        <f t="shared" si="2"/>
        <v>2</v>
      </c>
      <c r="N82" s="73">
        <v>0</v>
      </c>
      <c r="O82" s="73">
        <v>1</v>
      </c>
      <c r="P82" s="73">
        <v>1</v>
      </c>
      <c r="Q82" s="73">
        <v>0</v>
      </c>
      <c r="R82" s="73">
        <v>0</v>
      </c>
      <c r="S82" s="73">
        <v>2</v>
      </c>
      <c r="T82" s="73">
        <v>0</v>
      </c>
      <c r="U82" s="73">
        <v>0</v>
      </c>
      <c r="V82" s="73">
        <v>240</v>
      </c>
      <c r="W82" s="73"/>
      <c r="X82" s="73"/>
      <c r="Y82" s="73"/>
      <c r="Z82" s="73"/>
      <c r="AA82" s="73">
        <v>1</v>
      </c>
      <c r="AB82" s="74">
        <f t="shared" si="3"/>
        <v>1</v>
      </c>
      <c r="AC82" s="74"/>
    </row>
    <row r="83" spans="1:29" s="75" customFormat="1" ht="45" x14ac:dyDescent="0.25">
      <c r="A83" s="73">
        <v>73</v>
      </c>
      <c r="B83" s="73" t="s">
        <v>200</v>
      </c>
      <c r="C83" s="73" t="s">
        <v>190</v>
      </c>
      <c r="D83" s="73" t="s">
        <v>274</v>
      </c>
      <c r="E83" s="73" t="s">
        <v>168</v>
      </c>
      <c r="F83" s="76">
        <v>43131.459722222222</v>
      </c>
      <c r="G83" s="76">
        <v>43131.666666666664</v>
      </c>
      <c r="H83" s="73" t="s">
        <v>145</v>
      </c>
      <c r="I83" s="73">
        <v>4.9666666666161996</v>
      </c>
      <c r="J83" s="73" t="s">
        <v>190</v>
      </c>
      <c r="K83" s="73"/>
      <c r="L83" s="73"/>
      <c r="M83" s="73">
        <f t="shared" si="2"/>
        <v>1</v>
      </c>
      <c r="N83" s="73">
        <v>0</v>
      </c>
      <c r="O83" s="73">
        <v>1</v>
      </c>
      <c r="P83" s="73">
        <v>0</v>
      </c>
      <c r="Q83" s="73">
        <v>0</v>
      </c>
      <c r="R83" s="73">
        <v>0</v>
      </c>
      <c r="S83" s="73">
        <v>1</v>
      </c>
      <c r="T83" s="73">
        <v>0</v>
      </c>
      <c r="U83" s="73">
        <v>0</v>
      </c>
      <c r="V83" s="73">
        <v>1240</v>
      </c>
      <c r="W83" s="73"/>
      <c r="X83" s="73"/>
      <c r="Y83" s="73"/>
      <c r="Z83" s="73"/>
      <c r="AA83" s="73">
        <v>1</v>
      </c>
      <c r="AB83" s="74">
        <f t="shared" si="3"/>
        <v>1</v>
      </c>
      <c r="AC83" s="74"/>
    </row>
    <row r="84" spans="1:29" s="75" customFormat="1" ht="45" x14ac:dyDescent="0.25">
      <c r="A84" s="73">
        <v>74</v>
      </c>
      <c r="B84" s="73" t="s">
        <v>200</v>
      </c>
      <c r="C84" s="73" t="s">
        <v>190</v>
      </c>
      <c r="D84" s="73" t="s">
        <v>282</v>
      </c>
      <c r="E84" s="73" t="s">
        <v>168</v>
      </c>
      <c r="F84" s="76">
        <v>43131.459722222222</v>
      </c>
      <c r="G84" s="76">
        <v>43131.718055555553</v>
      </c>
      <c r="H84" s="73" t="s">
        <v>145</v>
      </c>
      <c r="I84" s="73">
        <v>6.1999999999534001</v>
      </c>
      <c r="J84" s="73" t="s">
        <v>190</v>
      </c>
      <c r="K84" s="73"/>
      <c r="L84" s="73"/>
      <c r="M84" s="73">
        <f t="shared" si="2"/>
        <v>1</v>
      </c>
      <c r="N84" s="73">
        <v>0</v>
      </c>
      <c r="O84" s="73">
        <v>1</v>
      </c>
      <c r="P84" s="73">
        <v>0</v>
      </c>
      <c r="Q84" s="73">
        <v>0</v>
      </c>
      <c r="R84" s="73">
        <v>0</v>
      </c>
      <c r="S84" s="73">
        <v>1</v>
      </c>
      <c r="T84" s="73">
        <v>0</v>
      </c>
      <c r="U84" s="73">
        <v>0</v>
      </c>
      <c r="V84" s="73">
        <v>130</v>
      </c>
      <c r="W84" s="73"/>
      <c r="X84" s="73"/>
      <c r="Y84" s="73"/>
      <c r="Z84" s="73"/>
      <c r="AA84" s="73">
        <v>1</v>
      </c>
      <c r="AB84" s="74">
        <f t="shared" si="3"/>
        <v>1</v>
      </c>
      <c r="AC84" s="74"/>
    </row>
    <row r="85" spans="1:29" s="75" customFormat="1" ht="45" x14ac:dyDescent="0.25">
      <c r="A85" s="73">
        <v>75</v>
      </c>
      <c r="B85" s="73" t="s">
        <v>200</v>
      </c>
      <c r="C85" s="73" t="s">
        <v>190</v>
      </c>
      <c r="D85" s="73" t="s">
        <v>283</v>
      </c>
      <c r="E85" s="73" t="s">
        <v>168</v>
      </c>
      <c r="F85" s="76">
        <v>43132.490277777775</v>
      </c>
      <c r="G85" s="76">
        <v>43132.50277777778</v>
      </c>
      <c r="H85" s="73" t="s">
        <v>145</v>
      </c>
      <c r="I85" s="73">
        <v>0.30000000010477001</v>
      </c>
      <c r="J85" s="73" t="s">
        <v>190</v>
      </c>
      <c r="K85" s="73"/>
      <c r="L85" s="73"/>
      <c r="M85" s="73">
        <f t="shared" si="2"/>
        <v>1</v>
      </c>
      <c r="N85" s="73">
        <v>0</v>
      </c>
      <c r="O85" s="73">
        <v>1</v>
      </c>
      <c r="P85" s="73">
        <v>0</v>
      </c>
      <c r="Q85" s="73">
        <v>0</v>
      </c>
      <c r="R85" s="73">
        <v>0</v>
      </c>
      <c r="S85" s="73">
        <v>1</v>
      </c>
      <c r="T85" s="73">
        <v>0</v>
      </c>
      <c r="U85" s="73">
        <v>0</v>
      </c>
      <c r="V85" s="73">
        <v>320</v>
      </c>
      <c r="W85" s="73"/>
      <c r="X85" s="73"/>
      <c r="Y85" s="73"/>
      <c r="Z85" s="73"/>
      <c r="AA85" s="73">
        <v>1</v>
      </c>
      <c r="AB85" s="74">
        <f t="shared" si="3"/>
        <v>2</v>
      </c>
      <c r="AC85" s="74"/>
    </row>
    <row r="86" spans="1:29" s="75" customFormat="1" ht="45" x14ac:dyDescent="0.25">
      <c r="A86" s="73">
        <v>76</v>
      </c>
      <c r="B86" s="73" t="s">
        <v>200</v>
      </c>
      <c r="C86" s="73" t="s">
        <v>190</v>
      </c>
      <c r="D86" s="73" t="s">
        <v>284</v>
      </c>
      <c r="E86" s="73" t="s">
        <v>168</v>
      </c>
      <c r="F86" s="76">
        <v>43133.484027777777</v>
      </c>
      <c r="G86" s="76">
        <v>43133.756944444445</v>
      </c>
      <c r="H86" s="73" t="s">
        <v>146</v>
      </c>
      <c r="I86" s="73">
        <v>6.5500000009196997</v>
      </c>
      <c r="J86" s="73" t="s">
        <v>190</v>
      </c>
      <c r="K86" s="73"/>
      <c r="L86" s="73"/>
      <c r="M86" s="73">
        <f t="shared" si="2"/>
        <v>1</v>
      </c>
      <c r="N86" s="73">
        <v>0</v>
      </c>
      <c r="O86" s="73">
        <v>1</v>
      </c>
      <c r="P86" s="73">
        <v>0</v>
      </c>
      <c r="Q86" s="73">
        <v>0</v>
      </c>
      <c r="R86" s="73">
        <v>0</v>
      </c>
      <c r="S86" s="73">
        <v>1</v>
      </c>
      <c r="T86" s="73">
        <v>0</v>
      </c>
      <c r="U86" s="73">
        <v>0</v>
      </c>
      <c r="V86" s="73">
        <v>800</v>
      </c>
      <c r="W86" s="73"/>
      <c r="X86" s="73" t="s">
        <v>270</v>
      </c>
      <c r="Y86" s="73" t="s">
        <v>235</v>
      </c>
      <c r="Z86" s="73" t="s">
        <v>271</v>
      </c>
      <c r="AA86" s="73">
        <v>1</v>
      </c>
      <c r="AB86" s="74">
        <f t="shared" si="3"/>
        <v>2</v>
      </c>
      <c r="AC86" s="74"/>
    </row>
    <row r="87" spans="1:29" s="75" customFormat="1" ht="45" x14ac:dyDescent="0.25">
      <c r="A87" s="73">
        <v>77</v>
      </c>
      <c r="B87" s="73" t="s">
        <v>219</v>
      </c>
      <c r="C87" s="73" t="s">
        <v>190</v>
      </c>
      <c r="D87" s="73" t="s">
        <v>238</v>
      </c>
      <c r="E87" s="73" t="s">
        <v>168</v>
      </c>
      <c r="F87" s="76">
        <v>43134.570138888892</v>
      </c>
      <c r="G87" s="76">
        <v>43134.75</v>
      </c>
      <c r="H87" s="73" t="s">
        <v>145</v>
      </c>
      <c r="I87" s="73">
        <v>4.3166666664182998</v>
      </c>
      <c r="J87" s="73" t="s">
        <v>190</v>
      </c>
      <c r="K87" s="73"/>
      <c r="L87" s="73"/>
      <c r="M87" s="73">
        <f t="shared" si="2"/>
        <v>1</v>
      </c>
      <c r="N87" s="73">
        <v>0</v>
      </c>
      <c r="O87" s="73">
        <v>1</v>
      </c>
      <c r="P87" s="73">
        <v>0</v>
      </c>
      <c r="Q87" s="73">
        <v>0</v>
      </c>
      <c r="R87" s="73">
        <v>0</v>
      </c>
      <c r="S87" s="73">
        <v>1</v>
      </c>
      <c r="T87" s="73">
        <v>0</v>
      </c>
      <c r="U87" s="73">
        <v>0</v>
      </c>
      <c r="V87" s="73">
        <v>140</v>
      </c>
      <c r="W87" s="73"/>
      <c r="X87" s="73"/>
      <c r="Y87" s="73"/>
      <c r="Z87" s="73"/>
      <c r="AA87" s="73">
        <v>1</v>
      </c>
      <c r="AB87" s="74">
        <f t="shared" si="3"/>
        <v>2</v>
      </c>
      <c r="AC87" s="74"/>
    </row>
    <row r="88" spans="1:29" s="75" customFormat="1" ht="45" x14ac:dyDescent="0.25">
      <c r="A88" s="73">
        <v>78</v>
      </c>
      <c r="B88" s="73" t="s">
        <v>195</v>
      </c>
      <c r="C88" s="73" t="s">
        <v>190</v>
      </c>
      <c r="D88" s="73" t="s">
        <v>285</v>
      </c>
      <c r="E88" s="73" t="s">
        <v>168</v>
      </c>
      <c r="F88" s="76">
        <v>43134.625</v>
      </c>
      <c r="G88" s="76">
        <v>43134.731944444444</v>
      </c>
      <c r="H88" s="73" t="s">
        <v>145</v>
      </c>
      <c r="I88" s="73">
        <v>2.5666666656034001</v>
      </c>
      <c r="J88" s="73" t="s">
        <v>190</v>
      </c>
      <c r="K88" s="73"/>
      <c r="L88" s="73"/>
      <c r="M88" s="73">
        <f t="shared" si="2"/>
        <v>1</v>
      </c>
      <c r="N88" s="73">
        <v>0</v>
      </c>
      <c r="O88" s="73">
        <v>1</v>
      </c>
      <c r="P88" s="73">
        <v>0</v>
      </c>
      <c r="Q88" s="73">
        <v>0</v>
      </c>
      <c r="R88" s="73">
        <v>0</v>
      </c>
      <c r="S88" s="73">
        <v>1</v>
      </c>
      <c r="T88" s="73">
        <v>0</v>
      </c>
      <c r="U88" s="73">
        <v>0</v>
      </c>
      <c r="V88" s="73">
        <v>430</v>
      </c>
      <c r="W88" s="73"/>
      <c r="X88" s="73"/>
      <c r="Y88" s="73"/>
      <c r="Z88" s="73"/>
      <c r="AA88" s="73">
        <v>1</v>
      </c>
      <c r="AB88" s="74">
        <f t="shared" si="3"/>
        <v>2</v>
      </c>
      <c r="AC88" s="74"/>
    </row>
    <row r="89" spans="1:29" s="75" customFormat="1" ht="45" x14ac:dyDescent="0.25">
      <c r="A89" s="73">
        <v>79</v>
      </c>
      <c r="B89" s="73" t="s">
        <v>219</v>
      </c>
      <c r="C89" s="73" t="s">
        <v>190</v>
      </c>
      <c r="D89" s="73" t="s">
        <v>286</v>
      </c>
      <c r="E89" s="73" t="s">
        <v>168</v>
      </c>
      <c r="F89" s="76">
        <v>43135.365972222222</v>
      </c>
      <c r="G89" s="76">
        <v>43135.365972222222</v>
      </c>
      <c r="H89" s="73" t="s">
        <v>146</v>
      </c>
      <c r="I89" s="73">
        <v>0</v>
      </c>
      <c r="J89" s="73" t="s">
        <v>190</v>
      </c>
      <c r="K89" s="73"/>
      <c r="L89" s="73"/>
      <c r="M89" s="73">
        <f t="shared" si="2"/>
        <v>1</v>
      </c>
      <c r="N89" s="73">
        <v>0</v>
      </c>
      <c r="O89" s="73">
        <v>1</v>
      </c>
      <c r="P89" s="73">
        <v>0</v>
      </c>
      <c r="Q89" s="73">
        <v>0</v>
      </c>
      <c r="R89" s="73">
        <v>0</v>
      </c>
      <c r="S89" s="73">
        <v>1</v>
      </c>
      <c r="T89" s="73">
        <v>0</v>
      </c>
      <c r="U89" s="73">
        <v>0</v>
      </c>
      <c r="V89" s="73">
        <v>230</v>
      </c>
      <c r="W89" s="73"/>
      <c r="X89" s="73" t="s">
        <v>287</v>
      </c>
      <c r="Y89" s="73" t="s">
        <v>288</v>
      </c>
      <c r="Z89" s="73" t="s">
        <v>289</v>
      </c>
      <c r="AA89" s="73">
        <v>0</v>
      </c>
      <c r="AB89" s="74">
        <f t="shared" si="3"/>
        <v>2</v>
      </c>
      <c r="AC89" s="74"/>
    </row>
    <row r="90" spans="1:29" s="75" customFormat="1" ht="45" x14ac:dyDescent="0.25">
      <c r="A90" s="73">
        <v>80</v>
      </c>
      <c r="B90" s="73" t="s">
        <v>192</v>
      </c>
      <c r="C90" s="73" t="s">
        <v>190</v>
      </c>
      <c r="D90" s="73" t="s">
        <v>214</v>
      </c>
      <c r="E90" s="73" t="s">
        <v>168</v>
      </c>
      <c r="F90" s="76">
        <v>43135.447916666664</v>
      </c>
      <c r="G90" s="76">
        <v>43135.53402777778</v>
      </c>
      <c r="H90" s="73" t="s">
        <v>145</v>
      </c>
      <c r="I90" s="73">
        <v>2.0666666664183002</v>
      </c>
      <c r="J90" s="73" t="s">
        <v>190</v>
      </c>
      <c r="K90" s="73"/>
      <c r="L90" s="73"/>
      <c r="M90" s="73">
        <f t="shared" si="2"/>
        <v>1</v>
      </c>
      <c r="N90" s="73">
        <v>0</v>
      </c>
      <c r="O90" s="73">
        <v>1</v>
      </c>
      <c r="P90" s="73">
        <v>0</v>
      </c>
      <c r="Q90" s="73">
        <v>0</v>
      </c>
      <c r="R90" s="73">
        <v>0</v>
      </c>
      <c r="S90" s="73">
        <v>1</v>
      </c>
      <c r="T90" s="73">
        <v>0</v>
      </c>
      <c r="U90" s="73">
        <v>0</v>
      </c>
      <c r="V90" s="73">
        <v>110</v>
      </c>
      <c r="W90" s="73"/>
      <c r="X90" s="73"/>
      <c r="Y90" s="73"/>
      <c r="Z90" s="73"/>
      <c r="AA90" s="73">
        <v>1</v>
      </c>
      <c r="AB90" s="74">
        <f t="shared" si="3"/>
        <v>2</v>
      </c>
      <c r="AC90" s="74"/>
    </row>
    <row r="91" spans="1:29" s="75" customFormat="1" ht="45" x14ac:dyDescent="0.25">
      <c r="A91" s="73">
        <v>81</v>
      </c>
      <c r="B91" s="73" t="s">
        <v>192</v>
      </c>
      <c r="C91" s="73" t="s">
        <v>190</v>
      </c>
      <c r="D91" s="73" t="s">
        <v>290</v>
      </c>
      <c r="E91" s="73" t="s">
        <v>168</v>
      </c>
      <c r="F91" s="76">
        <v>43135.600694444445</v>
      </c>
      <c r="G91" s="76">
        <v>43135.690972222219</v>
      </c>
      <c r="H91" s="73" t="s">
        <v>145</v>
      </c>
      <c r="I91" s="73">
        <v>2.1666666646488002</v>
      </c>
      <c r="J91" s="73" t="s">
        <v>190</v>
      </c>
      <c r="K91" s="73"/>
      <c r="L91" s="73"/>
      <c r="M91" s="73">
        <f t="shared" si="2"/>
        <v>1</v>
      </c>
      <c r="N91" s="73">
        <v>0</v>
      </c>
      <c r="O91" s="73">
        <v>1</v>
      </c>
      <c r="P91" s="73">
        <v>0</v>
      </c>
      <c r="Q91" s="73">
        <v>0</v>
      </c>
      <c r="R91" s="73">
        <v>0</v>
      </c>
      <c r="S91" s="73">
        <v>1</v>
      </c>
      <c r="T91" s="73">
        <v>0</v>
      </c>
      <c r="U91" s="73">
        <v>0</v>
      </c>
      <c r="V91" s="73">
        <v>560</v>
      </c>
      <c r="W91" s="73"/>
      <c r="X91" s="73"/>
      <c r="Y91" s="73"/>
      <c r="Z91" s="73"/>
      <c r="AA91" s="73">
        <v>1</v>
      </c>
      <c r="AB91" s="74">
        <f t="shared" si="3"/>
        <v>2</v>
      </c>
      <c r="AC91" s="74"/>
    </row>
    <row r="92" spans="1:29" s="75" customFormat="1" ht="45" x14ac:dyDescent="0.25">
      <c r="A92" s="73">
        <v>82</v>
      </c>
      <c r="B92" s="73" t="s">
        <v>200</v>
      </c>
      <c r="C92" s="73" t="s">
        <v>190</v>
      </c>
      <c r="D92" s="73" t="s">
        <v>274</v>
      </c>
      <c r="E92" s="73" t="s">
        <v>168</v>
      </c>
      <c r="F92" s="76">
        <v>43135.631249999999</v>
      </c>
      <c r="G92" s="76">
        <v>43135.69027777778</v>
      </c>
      <c r="H92" s="73" t="s">
        <v>145</v>
      </c>
      <c r="I92" s="73">
        <v>1.4166666672681001</v>
      </c>
      <c r="J92" s="73" t="s">
        <v>190</v>
      </c>
      <c r="K92" s="73"/>
      <c r="L92" s="73"/>
      <c r="M92" s="73">
        <f t="shared" si="2"/>
        <v>2</v>
      </c>
      <c r="N92" s="73">
        <v>0</v>
      </c>
      <c r="O92" s="73">
        <v>1</v>
      </c>
      <c r="P92" s="73">
        <v>1</v>
      </c>
      <c r="Q92" s="73">
        <v>0</v>
      </c>
      <c r="R92" s="73">
        <v>0</v>
      </c>
      <c r="S92" s="73">
        <v>2</v>
      </c>
      <c r="T92" s="73">
        <v>0</v>
      </c>
      <c r="U92" s="73">
        <v>0</v>
      </c>
      <c r="V92" s="73">
        <v>1240</v>
      </c>
      <c r="W92" s="73"/>
      <c r="X92" s="73"/>
      <c r="Y92" s="73"/>
      <c r="Z92" s="73"/>
      <c r="AA92" s="73">
        <v>1</v>
      </c>
      <c r="AB92" s="74">
        <f t="shared" si="3"/>
        <v>2</v>
      </c>
      <c r="AC92" s="74"/>
    </row>
    <row r="93" spans="1:29" s="75" customFormat="1" ht="45" x14ac:dyDescent="0.25">
      <c r="A93" s="73">
        <v>83</v>
      </c>
      <c r="B93" s="73" t="s">
        <v>195</v>
      </c>
      <c r="C93" s="73" t="s">
        <v>190</v>
      </c>
      <c r="D93" s="73" t="s">
        <v>233</v>
      </c>
      <c r="E93" s="73" t="s">
        <v>168</v>
      </c>
      <c r="F93" s="76">
        <v>43135.645138888889</v>
      </c>
      <c r="G93" s="76">
        <v>43135.726388888892</v>
      </c>
      <c r="H93" s="73" t="s">
        <v>145</v>
      </c>
      <c r="I93" s="73">
        <v>1.9499999998952</v>
      </c>
      <c r="J93" s="73" t="s">
        <v>190</v>
      </c>
      <c r="K93" s="73"/>
      <c r="L93" s="73"/>
      <c r="M93" s="73">
        <f t="shared" si="2"/>
        <v>1</v>
      </c>
      <c r="N93" s="73">
        <v>0</v>
      </c>
      <c r="O93" s="73">
        <v>1</v>
      </c>
      <c r="P93" s="73">
        <v>0</v>
      </c>
      <c r="Q93" s="73">
        <v>0</v>
      </c>
      <c r="R93" s="73">
        <v>0</v>
      </c>
      <c r="S93" s="73">
        <v>1</v>
      </c>
      <c r="T93" s="73">
        <v>0</v>
      </c>
      <c r="U93" s="73">
        <v>0</v>
      </c>
      <c r="V93" s="73">
        <v>280</v>
      </c>
      <c r="W93" s="73"/>
      <c r="X93" s="73"/>
      <c r="Y93" s="73"/>
      <c r="Z93" s="73"/>
      <c r="AA93" s="73">
        <v>1</v>
      </c>
      <c r="AB93" s="74">
        <f t="shared" si="3"/>
        <v>2</v>
      </c>
      <c r="AC93" s="74"/>
    </row>
    <row r="94" spans="1:29" s="75" customFormat="1" ht="45" x14ac:dyDescent="0.25">
      <c r="A94" s="73">
        <v>84</v>
      </c>
      <c r="B94" s="73" t="s">
        <v>200</v>
      </c>
      <c r="C94" s="73" t="s">
        <v>190</v>
      </c>
      <c r="D94" s="73" t="s">
        <v>291</v>
      </c>
      <c r="E94" s="73" t="s">
        <v>168</v>
      </c>
      <c r="F94" s="76">
        <v>43136.430555555555</v>
      </c>
      <c r="G94" s="76">
        <v>43136.734722222223</v>
      </c>
      <c r="H94" s="73" t="s">
        <v>145</v>
      </c>
      <c r="I94" s="73">
        <v>7.2999999984750001</v>
      </c>
      <c r="J94" s="73" t="s">
        <v>190</v>
      </c>
      <c r="K94" s="73"/>
      <c r="L94" s="73"/>
      <c r="M94" s="73">
        <f t="shared" si="2"/>
        <v>1</v>
      </c>
      <c r="N94" s="73">
        <v>0</v>
      </c>
      <c r="O94" s="73">
        <v>1</v>
      </c>
      <c r="P94" s="73">
        <v>0</v>
      </c>
      <c r="Q94" s="73">
        <v>0</v>
      </c>
      <c r="R94" s="73">
        <v>0</v>
      </c>
      <c r="S94" s="73">
        <v>1</v>
      </c>
      <c r="T94" s="73">
        <v>0</v>
      </c>
      <c r="U94" s="73">
        <v>0</v>
      </c>
      <c r="V94" s="73">
        <v>350</v>
      </c>
      <c r="W94" s="73"/>
      <c r="X94" s="73"/>
      <c r="Y94" s="73"/>
      <c r="Z94" s="73"/>
      <c r="AA94" s="73">
        <v>1</v>
      </c>
      <c r="AB94" s="74">
        <f t="shared" si="3"/>
        <v>2</v>
      </c>
      <c r="AC94" s="74"/>
    </row>
    <row r="95" spans="1:29" s="75" customFormat="1" ht="45" x14ac:dyDescent="0.25">
      <c r="A95" s="73">
        <v>85</v>
      </c>
      <c r="B95" s="73" t="s">
        <v>192</v>
      </c>
      <c r="C95" s="73" t="s">
        <v>190</v>
      </c>
      <c r="D95" s="73" t="s">
        <v>222</v>
      </c>
      <c r="E95" s="73" t="s">
        <v>168</v>
      </c>
      <c r="F95" s="76">
        <v>43136.432638888888</v>
      </c>
      <c r="G95" s="76">
        <v>43136.475694444445</v>
      </c>
      <c r="H95" s="73" t="s">
        <v>146</v>
      </c>
      <c r="I95" s="73">
        <v>1.0333333344315001</v>
      </c>
      <c r="J95" s="73" t="s">
        <v>190</v>
      </c>
      <c r="K95" s="73"/>
      <c r="L95" s="73"/>
      <c r="M95" s="73">
        <f t="shared" si="2"/>
        <v>1</v>
      </c>
      <c r="N95" s="73">
        <v>0</v>
      </c>
      <c r="O95" s="73">
        <v>1</v>
      </c>
      <c r="P95" s="73">
        <v>0</v>
      </c>
      <c r="Q95" s="73">
        <v>0</v>
      </c>
      <c r="R95" s="73">
        <v>0</v>
      </c>
      <c r="S95" s="73">
        <v>1</v>
      </c>
      <c r="T95" s="73">
        <v>0</v>
      </c>
      <c r="U95" s="73">
        <v>0</v>
      </c>
      <c r="V95" s="73">
        <v>70</v>
      </c>
      <c r="W95" s="73"/>
      <c r="X95" s="73" t="s">
        <v>270</v>
      </c>
      <c r="Y95" s="73" t="s">
        <v>235</v>
      </c>
      <c r="Z95" s="73" t="s">
        <v>271</v>
      </c>
      <c r="AA95" s="73">
        <v>1</v>
      </c>
      <c r="AB95" s="74">
        <f t="shared" si="3"/>
        <v>2</v>
      </c>
      <c r="AC95" s="74"/>
    </row>
    <row r="96" spans="1:29" s="75" customFormat="1" ht="45" x14ac:dyDescent="0.25">
      <c r="A96" s="73">
        <v>86</v>
      </c>
      <c r="B96" s="73" t="s">
        <v>200</v>
      </c>
      <c r="C96" s="73" t="s">
        <v>190</v>
      </c>
      <c r="D96" s="73" t="s">
        <v>237</v>
      </c>
      <c r="E96" s="73" t="s">
        <v>168</v>
      </c>
      <c r="F96" s="76">
        <v>43136.4375</v>
      </c>
      <c r="G96" s="76">
        <v>43136.783333333333</v>
      </c>
      <c r="H96" s="73" t="s">
        <v>145</v>
      </c>
      <c r="I96" s="73">
        <v>8.2999999991151991</v>
      </c>
      <c r="J96" s="73" t="s">
        <v>190</v>
      </c>
      <c r="K96" s="73"/>
      <c r="L96" s="73"/>
      <c r="M96" s="73">
        <f t="shared" si="2"/>
        <v>1</v>
      </c>
      <c r="N96" s="73">
        <v>0</v>
      </c>
      <c r="O96" s="73">
        <v>1</v>
      </c>
      <c r="P96" s="73">
        <v>0</v>
      </c>
      <c r="Q96" s="73">
        <v>0</v>
      </c>
      <c r="R96" s="73">
        <v>0</v>
      </c>
      <c r="S96" s="73">
        <v>1</v>
      </c>
      <c r="T96" s="73">
        <v>0</v>
      </c>
      <c r="U96" s="73">
        <v>0</v>
      </c>
      <c r="V96" s="73">
        <v>200</v>
      </c>
      <c r="W96" s="73"/>
      <c r="X96" s="73"/>
      <c r="Y96" s="73"/>
      <c r="Z96" s="73"/>
      <c r="AA96" s="73">
        <v>1</v>
      </c>
      <c r="AB96" s="74">
        <f t="shared" si="3"/>
        <v>2</v>
      </c>
      <c r="AC96" s="74"/>
    </row>
    <row r="97" spans="1:29" s="75" customFormat="1" ht="45" x14ac:dyDescent="0.25">
      <c r="A97" s="73">
        <v>87</v>
      </c>
      <c r="B97" s="73" t="s">
        <v>219</v>
      </c>
      <c r="C97" s="73" t="s">
        <v>190</v>
      </c>
      <c r="D97" s="73" t="s">
        <v>292</v>
      </c>
      <c r="E97" s="73" t="s">
        <v>168</v>
      </c>
      <c r="F97" s="76">
        <v>43136.500694444447</v>
      </c>
      <c r="G97" s="76">
        <v>43136.713194444441</v>
      </c>
      <c r="H97" s="73" t="s">
        <v>145</v>
      </c>
      <c r="I97" s="73">
        <v>5.0999999975902002</v>
      </c>
      <c r="J97" s="73" t="s">
        <v>190</v>
      </c>
      <c r="K97" s="73"/>
      <c r="L97" s="73"/>
      <c r="M97" s="73">
        <f t="shared" si="2"/>
        <v>1</v>
      </c>
      <c r="N97" s="73">
        <v>0</v>
      </c>
      <c r="O97" s="73">
        <v>1</v>
      </c>
      <c r="P97" s="73">
        <v>0</v>
      </c>
      <c r="Q97" s="73">
        <v>0</v>
      </c>
      <c r="R97" s="73">
        <v>0</v>
      </c>
      <c r="S97" s="73">
        <v>1</v>
      </c>
      <c r="T97" s="73">
        <v>0</v>
      </c>
      <c r="U97" s="73">
        <v>0</v>
      </c>
      <c r="V97" s="73">
        <v>80</v>
      </c>
      <c r="W97" s="73"/>
      <c r="X97" s="73"/>
      <c r="Y97" s="73"/>
      <c r="Z97" s="73"/>
      <c r="AA97" s="73">
        <v>1</v>
      </c>
      <c r="AB97" s="74">
        <f t="shared" si="3"/>
        <v>2</v>
      </c>
      <c r="AC97" s="74"/>
    </row>
    <row r="98" spans="1:29" s="75" customFormat="1" ht="45" x14ac:dyDescent="0.25">
      <c r="A98" s="73">
        <v>88</v>
      </c>
      <c r="B98" s="73" t="s">
        <v>192</v>
      </c>
      <c r="C98" s="73" t="s">
        <v>190</v>
      </c>
      <c r="D98" s="73" t="s">
        <v>293</v>
      </c>
      <c r="E98" s="73" t="s">
        <v>168</v>
      </c>
      <c r="F98" s="76">
        <v>43136.604166666664</v>
      </c>
      <c r="G98" s="76">
        <v>43136.673611111109</v>
      </c>
      <c r="H98" s="73" t="s">
        <v>145</v>
      </c>
      <c r="I98" s="73">
        <v>1.6666666656383</v>
      </c>
      <c r="J98" s="73" t="s">
        <v>190</v>
      </c>
      <c r="K98" s="73"/>
      <c r="L98" s="73"/>
      <c r="M98" s="73">
        <f t="shared" si="2"/>
        <v>1</v>
      </c>
      <c r="N98" s="73">
        <v>0</v>
      </c>
      <c r="O98" s="73">
        <v>1</v>
      </c>
      <c r="P98" s="73">
        <v>0</v>
      </c>
      <c r="Q98" s="73">
        <v>0</v>
      </c>
      <c r="R98" s="73">
        <v>0</v>
      </c>
      <c r="S98" s="73">
        <v>1</v>
      </c>
      <c r="T98" s="73">
        <v>0</v>
      </c>
      <c r="U98" s="73">
        <v>0</v>
      </c>
      <c r="V98" s="73">
        <v>70</v>
      </c>
      <c r="W98" s="73"/>
      <c r="X98" s="73"/>
      <c r="Y98" s="73"/>
      <c r="Z98" s="73"/>
      <c r="AA98" s="73">
        <v>1</v>
      </c>
      <c r="AB98" s="74">
        <f t="shared" si="3"/>
        <v>2</v>
      </c>
      <c r="AC98" s="74"/>
    </row>
    <row r="99" spans="1:29" s="75" customFormat="1" ht="45" x14ac:dyDescent="0.25">
      <c r="A99" s="73">
        <v>89</v>
      </c>
      <c r="B99" s="73" t="s">
        <v>195</v>
      </c>
      <c r="C99" s="73" t="s">
        <v>190</v>
      </c>
      <c r="D99" s="73" t="s">
        <v>294</v>
      </c>
      <c r="E99" s="73" t="s">
        <v>168</v>
      </c>
      <c r="F99" s="76">
        <v>43136.632638888892</v>
      </c>
      <c r="G99" s="76">
        <v>43136.701388888891</v>
      </c>
      <c r="H99" s="73" t="s">
        <v>145</v>
      </c>
      <c r="I99" s="73">
        <v>1.6499999999651001</v>
      </c>
      <c r="J99" s="73" t="s">
        <v>190</v>
      </c>
      <c r="K99" s="73"/>
      <c r="L99" s="73"/>
      <c r="M99" s="73">
        <f t="shared" si="2"/>
        <v>1</v>
      </c>
      <c r="N99" s="73">
        <v>0</v>
      </c>
      <c r="O99" s="73">
        <v>1</v>
      </c>
      <c r="P99" s="73">
        <v>0</v>
      </c>
      <c r="Q99" s="73">
        <v>0</v>
      </c>
      <c r="R99" s="73">
        <v>0</v>
      </c>
      <c r="S99" s="73">
        <v>1</v>
      </c>
      <c r="T99" s="73">
        <v>0</v>
      </c>
      <c r="U99" s="73">
        <v>0</v>
      </c>
      <c r="V99" s="73">
        <v>330</v>
      </c>
      <c r="W99" s="73"/>
      <c r="X99" s="73"/>
      <c r="Y99" s="73"/>
      <c r="Z99" s="73"/>
      <c r="AA99" s="73">
        <v>1</v>
      </c>
      <c r="AB99" s="74">
        <f t="shared" si="3"/>
        <v>2</v>
      </c>
      <c r="AC99" s="74"/>
    </row>
    <row r="100" spans="1:29" s="75" customFormat="1" ht="45" x14ac:dyDescent="0.25">
      <c r="A100" s="73">
        <v>90</v>
      </c>
      <c r="B100" s="73" t="s">
        <v>195</v>
      </c>
      <c r="C100" s="73" t="s">
        <v>190</v>
      </c>
      <c r="D100" s="73" t="s">
        <v>227</v>
      </c>
      <c r="E100" s="73" t="s">
        <v>168</v>
      </c>
      <c r="F100" s="76">
        <v>43136.632638888892</v>
      </c>
      <c r="G100" s="76">
        <v>43136.701388888891</v>
      </c>
      <c r="H100" s="73" t="s">
        <v>145</v>
      </c>
      <c r="I100" s="73">
        <v>1.6499999999651001</v>
      </c>
      <c r="J100" s="73" t="s">
        <v>190</v>
      </c>
      <c r="K100" s="73"/>
      <c r="L100" s="73"/>
      <c r="M100" s="73">
        <f t="shared" si="2"/>
        <v>1</v>
      </c>
      <c r="N100" s="73">
        <v>0</v>
      </c>
      <c r="O100" s="73">
        <v>1</v>
      </c>
      <c r="P100" s="73">
        <v>0</v>
      </c>
      <c r="Q100" s="73">
        <v>0</v>
      </c>
      <c r="R100" s="73">
        <v>0</v>
      </c>
      <c r="S100" s="73">
        <v>1</v>
      </c>
      <c r="T100" s="73">
        <v>0</v>
      </c>
      <c r="U100" s="73">
        <v>0</v>
      </c>
      <c r="V100" s="73">
        <v>310</v>
      </c>
      <c r="W100" s="73"/>
      <c r="X100" s="73"/>
      <c r="Y100" s="73"/>
      <c r="Z100" s="73"/>
      <c r="AA100" s="73">
        <v>1</v>
      </c>
      <c r="AB100" s="74">
        <f t="shared" si="3"/>
        <v>2</v>
      </c>
      <c r="AC100" s="74"/>
    </row>
    <row r="101" spans="1:29" s="75" customFormat="1" ht="45" x14ac:dyDescent="0.25">
      <c r="A101" s="73">
        <v>91</v>
      </c>
      <c r="B101" s="73" t="s">
        <v>192</v>
      </c>
      <c r="C101" s="73" t="s">
        <v>190</v>
      </c>
      <c r="D101" s="73" t="s">
        <v>295</v>
      </c>
      <c r="E101" s="73" t="s">
        <v>168</v>
      </c>
      <c r="F101" s="76">
        <v>43137.426388888889</v>
      </c>
      <c r="G101" s="76">
        <v>43137.547222222223</v>
      </c>
      <c r="H101" s="73" t="s">
        <v>145</v>
      </c>
      <c r="I101" s="73">
        <v>2.8999999991502001</v>
      </c>
      <c r="J101" s="73" t="s">
        <v>190</v>
      </c>
      <c r="K101" s="73"/>
      <c r="L101" s="73"/>
      <c r="M101" s="73">
        <f t="shared" si="2"/>
        <v>1</v>
      </c>
      <c r="N101" s="73">
        <v>0</v>
      </c>
      <c r="O101" s="73">
        <v>1</v>
      </c>
      <c r="P101" s="73">
        <v>0</v>
      </c>
      <c r="Q101" s="73">
        <v>0</v>
      </c>
      <c r="R101" s="73">
        <v>0</v>
      </c>
      <c r="S101" s="73">
        <v>1</v>
      </c>
      <c r="T101" s="73">
        <v>0</v>
      </c>
      <c r="U101" s="73">
        <v>0</v>
      </c>
      <c r="V101" s="73">
        <v>1530</v>
      </c>
      <c r="W101" s="73"/>
      <c r="X101" s="73"/>
      <c r="Y101" s="73"/>
      <c r="Z101" s="73"/>
      <c r="AA101" s="73">
        <v>1</v>
      </c>
      <c r="AB101" s="74">
        <f t="shared" si="3"/>
        <v>2</v>
      </c>
      <c r="AC101" s="74"/>
    </row>
    <row r="102" spans="1:29" s="75" customFormat="1" ht="45" x14ac:dyDescent="0.25">
      <c r="A102" s="73">
        <v>92</v>
      </c>
      <c r="B102" s="73" t="s">
        <v>200</v>
      </c>
      <c r="C102" s="73" t="s">
        <v>190</v>
      </c>
      <c r="D102" s="73" t="s">
        <v>296</v>
      </c>
      <c r="E102" s="73" t="s">
        <v>168</v>
      </c>
      <c r="F102" s="76">
        <v>43137.4375</v>
      </c>
      <c r="G102" s="76">
        <v>43137.567361111112</v>
      </c>
      <c r="H102" s="73" t="s">
        <v>145</v>
      </c>
      <c r="I102" s="73">
        <v>3.1166666663484999</v>
      </c>
      <c r="J102" s="73" t="s">
        <v>190</v>
      </c>
      <c r="K102" s="73"/>
      <c r="L102" s="73"/>
      <c r="M102" s="73">
        <f t="shared" si="2"/>
        <v>5</v>
      </c>
      <c r="N102" s="73">
        <v>0</v>
      </c>
      <c r="O102" s="73">
        <v>1</v>
      </c>
      <c r="P102" s="73">
        <v>4</v>
      </c>
      <c r="Q102" s="73">
        <v>0</v>
      </c>
      <c r="R102" s="73">
        <v>0</v>
      </c>
      <c r="S102" s="73">
        <v>5</v>
      </c>
      <c r="T102" s="73">
        <v>0</v>
      </c>
      <c r="U102" s="73">
        <v>0</v>
      </c>
      <c r="V102" s="73">
        <v>1640</v>
      </c>
      <c r="W102" s="73"/>
      <c r="X102" s="73"/>
      <c r="Y102" s="73"/>
      <c r="Z102" s="73"/>
      <c r="AA102" s="73">
        <v>1</v>
      </c>
      <c r="AB102" s="74">
        <f t="shared" si="3"/>
        <v>2</v>
      </c>
      <c r="AC102" s="74"/>
    </row>
    <row r="103" spans="1:29" s="75" customFormat="1" ht="45" x14ac:dyDescent="0.25">
      <c r="A103" s="73">
        <v>93</v>
      </c>
      <c r="B103" s="73" t="s">
        <v>200</v>
      </c>
      <c r="C103" s="73" t="s">
        <v>190</v>
      </c>
      <c r="D103" s="73" t="s">
        <v>298</v>
      </c>
      <c r="E103" s="73" t="s">
        <v>168</v>
      </c>
      <c r="F103" s="76">
        <v>43138.42291666667</v>
      </c>
      <c r="G103" s="76">
        <v>43138.534722222219</v>
      </c>
      <c r="H103" s="73" t="s">
        <v>145</v>
      </c>
      <c r="I103" s="73">
        <v>2.6833333319518999</v>
      </c>
      <c r="J103" s="73" t="s">
        <v>190</v>
      </c>
      <c r="K103" s="73"/>
      <c r="L103" s="73"/>
      <c r="M103" s="73">
        <f t="shared" si="2"/>
        <v>1</v>
      </c>
      <c r="N103" s="73">
        <v>0</v>
      </c>
      <c r="O103" s="73">
        <v>1</v>
      </c>
      <c r="P103" s="73">
        <v>0</v>
      </c>
      <c r="Q103" s="73">
        <v>0</v>
      </c>
      <c r="R103" s="73">
        <v>0</v>
      </c>
      <c r="S103" s="73">
        <v>1</v>
      </c>
      <c r="T103" s="73">
        <v>0</v>
      </c>
      <c r="U103" s="73">
        <v>0</v>
      </c>
      <c r="V103" s="73">
        <v>0</v>
      </c>
      <c r="W103" s="73"/>
      <c r="X103" s="73"/>
      <c r="Y103" s="73"/>
      <c r="Z103" s="73"/>
      <c r="AA103" s="73">
        <v>1</v>
      </c>
      <c r="AB103" s="74">
        <f t="shared" si="3"/>
        <v>2</v>
      </c>
      <c r="AC103" s="74"/>
    </row>
    <row r="104" spans="1:29" s="75" customFormat="1" ht="45" x14ac:dyDescent="0.25">
      <c r="A104" s="73">
        <v>94</v>
      </c>
      <c r="B104" s="73" t="s">
        <v>192</v>
      </c>
      <c r="C104" s="73" t="s">
        <v>190</v>
      </c>
      <c r="D104" s="73" t="s">
        <v>299</v>
      </c>
      <c r="E104" s="73" t="s">
        <v>168</v>
      </c>
      <c r="F104" s="76">
        <v>43138.463194444441</v>
      </c>
      <c r="G104" s="76">
        <v>43138.578472222223</v>
      </c>
      <c r="H104" s="73" t="s">
        <v>146</v>
      </c>
      <c r="I104" s="73">
        <v>2.7666666673031002</v>
      </c>
      <c r="J104" s="73" t="s">
        <v>190</v>
      </c>
      <c r="K104" s="73"/>
      <c r="L104" s="73"/>
      <c r="M104" s="73">
        <f t="shared" si="2"/>
        <v>1</v>
      </c>
      <c r="N104" s="73">
        <v>0</v>
      </c>
      <c r="O104" s="73">
        <v>1</v>
      </c>
      <c r="P104" s="73">
        <v>0</v>
      </c>
      <c r="Q104" s="73">
        <v>0</v>
      </c>
      <c r="R104" s="73">
        <v>0</v>
      </c>
      <c r="S104" s="73">
        <v>1</v>
      </c>
      <c r="T104" s="73">
        <v>0</v>
      </c>
      <c r="U104" s="73">
        <v>0</v>
      </c>
      <c r="V104" s="73">
        <v>440</v>
      </c>
      <c r="W104" s="73"/>
      <c r="X104" s="73" t="s">
        <v>270</v>
      </c>
      <c r="Y104" s="73" t="s">
        <v>235</v>
      </c>
      <c r="Z104" s="73" t="s">
        <v>271</v>
      </c>
      <c r="AA104" s="73">
        <v>1</v>
      </c>
      <c r="AB104" s="74">
        <f t="shared" si="3"/>
        <v>2</v>
      </c>
      <c r="AC104" s="74"/>
    </row>
    <row r="105" spans="1:29" s="75" customFormat="1" ht="45" x14ac:dyDescent="0.25">
      <c r="A105" s="73">
        <v>95</v>
      </c>
      <c r="B105" s="73" t="s">
        <v>200</v>
      </c>
      <c r="C105" s="73" t="s">
        <v>190</v>
      </c>
      <c r="D105" s="73" t="s">
        <v>253</v>
      </c>
      <c r="E105" s="73" t="s">
        <v>168</v>
      </c>
      <c r="F105" s="76">
        <v>43139.45208333333</v>
      </c>
      <c r="G105" s="76">
        <v>43139.492361111108</v>
      </c>
      <c r="H105" s="73" t="s">
        <v>145</v>
      </c>
      <c r="I105" s="73">
        <v>0.96666666719829997</v>
      </c>
      <c r="J105" s="73" t="s">
        <v>190</v>
      </c>
      <c r="K105" s="73"/>
      <c r="L105" s="73"/>
      <c r="M105" s="73">
        <f t="shared" si="2"/>
        <v>1</v>
      </c>
      <c r="N105" s="73">
        <v>0</v>
      </c>
      <c r="O105" s="73">
        <v>1</v>
      </c>
      <c r="P105" s="73">
        <v>0</v>
      </c>
      <c r="Q105" s="73">
        <v>0</v>
      </c>
      <c r="R105" s="73">
        <v>0</v>
      </c>
      <c r="S105" s="73">
        <v>1</v>
      </c>
      <c r="T105" s="73">
        <v>0</v>
      </c>
      <c r="U105" s="73">
        <v>0</v>
      </c>
      <c r="V105" s="73">
        <v>620</v>
      </c>
      <c r="W105" s="73"/>
      <c r="X105" s="73"/>
      <c r="Y105" s="73"/>
      <c r="Z105" s="73"/>
      <c r="AA105" s="73">
        <v>1</v>
      </c>
      <c r="AB105" s="74">
        <f t="shared" si="3"/>
        <v>2</v>
      </c>
      <c r="AC105" s="74"/>
    </row>
    <row r="106" spans="1:29" s="75" customFormat="1" ht="45" x14ac:dyDescent="0.25">
      <c r="A106" s="73">
        <v>96</v>
      </c>
      <c r="B106" s="73" t="s">
        <v>192</v>
      </c>
      <c r="C106" s="73" t="s">
        <v>190</v>
      </c>
      <c r="D106" s="73" t="s">
        <v>300</v>
      </c>
      <c r="E106" s="73" t="s">
        <v>168</v>
      </c>
      <c r="F106" s="76">
        <v>43139.467361111114</v>
      </c>
      <c r="G106" s="76">
        <v>43139.586111111108</v>
      </c>
      <c r="H106" s="73" t="s">
        <v>145</v>
      </c>
      <c r="I106" s="73">
        <v>2.8500000000349002</v>
      </c>
      <c r="J106" s="73" t="s">
        <v>190</v>
      </c>
      <c r="K106" s="73"/>
      <c r="L106" s="73"/>
      <c r="M106" s="73">
        <f t="shared" si="2"/>
        <v>2</v>
      </c>
      <c r="N106" s="73">
        <v>0</v>
      </c>
      <c r="O106" s="73">
        <v>1</v>
      </c>
      <c r="P106" s="73">
        <v>1</v>
      </c>
      <c r="Q106" s="73">
        <v>0</v>
      </c>
      <c r="R106" s="73">
        <v>0</v>
      </c>
      <c r="S106" s="73">
        <v>2</v>
      </c>
      <c r="T106" s="73">
        <v>0</v>
      </c>
      <c r="U106" s="73">
        <v>0</v>
      </c>
      <c r="V106" s="73">
        <v>900</v>
      </c>
      <c r="W106" s="73"/>
      <c r="X106" s="73"/>
      <c r="Y106" s="73"/>
      <c r="Z106" s="73"/>
      <c r="AA106" s="73">
        <v>1</v>
      </c>
      <c r="AB106" s="74">
        <f t="shared" si="3"/>
        <v>2</v>
      </c>
      <c r="AC106" s="74"/>
    </row>
    <row r="107" spans="1:29" s="75" customFormat="1" ht="45" x14ac:dyDescent="0.25">
      <c r="A107" s="73">
        <v>97</v>
      </c>
      <c r="B107" s="73" t="s">
        <v>192</v>
      </c>
      <c r="C107" s="73" t="s">
        <v>190</v>
      </c>
      <c r="D107" s="73" t="s">
        <v>301</v>
      </c>
      <c r="E107" s="73" t="s">
        <v>168</v>
      </c>
      <c r="F107" s="76">
        <v>43139.467361111114</v>
      </c>
      <c r="G107" s="76">
        <v>43139.586111111108</v>
      </c>
      <c r="H107" s="73" t="s">
        <v>145</v>
      </c>
      <c r="I107" s="73">
        <v>2.8500000000349002</v>
      </c>
      <c r="J107" s="73" t="s">
        <v>190</v>
      </c>
      <c r="K107" s="73"/>
      <c r="L107" s="73"/>
      <c r="M107" s="73">
        <f t="shared" si="2"/>
        <v>2</v>
      </c>
      <c r="N107" s="73">
        <v>0</v>
      </c>
      <c r="O107" s="73">
        <v>1</v>
      </c>
      <c r="P107" s="73">
        <v>1</v>
      </c>
      <c r="Q107" s="73">
        <v>0</v>
      </c>
      <c r="R107" s="73">
        <v>0</v>
      </c>
      <c r="S107" s="73">
        <v>2</v>
      </c>
      <c r="T107" s="73">
        <v>0</v>
      </c>
      <c r="U107" s="73">
        <v>0</v>
      </c>
      <c r="V107" s="73">
        <v>2020</v>
      </c>
      <c r="W107" s="73"/>
      <c r="X107" s="73"/>
      <c r="Y107" s="73"/>
      <c r="Z107" s="73"/>
      <c r="AA107" s="73">
        <v>1</v>
      </c>
      <c r="AB107" s="74">
        <f t="shared" si="3"/>
        <v>2</v>
      </c>
      <c r="AC107" s="74"/>
    </row>
    <row r="108" spans="1:29" s="75" customFormat="1" ht="45" x14ac:dyDescent="0.25">
      <c r="A108" s="73">
        <v>98</v>
      </c>
      <c r="B108" s="73" t="s">
        <v>219</v>
      </c>
      <c r="C108" s="73" t="s">
        <v>190</v>
      </c>
      <c r="D108" s="73" t="s">
        <v>302</v>
      </c>
      <c r="E108" s="73" t="s">
        <v>168</v>
      </c>
      <c r="F108" s="76">
        <v>43139.490972222222</v>
      </c>
      <c r="G108" s="76">
        <v>43139.759027777778</v>
      </c>
      <c r="H108" s="73" t="s">
        <v>145</v>
      </c>
      <c r="I108" s="73">
        <v>6.4333333343966004</v>
      </c>
      <c r="J108" s="73" t="s">
        <v>190</v>
      </c>
      <c r="K108" s="73"/>
      <c r="L108" s="73"/>
      <c r="M108" s="73">
        <f t="shared" si="2"/>
        <v>1</v>
      </c>
      <c r="N108" s="73">
        <v>0</v>
      </c>
      <c r="O108" s="73">
        <v>1</v>
      </c>
      <c r="P108" s="73">
        <v>0</v>
      </c>
      <c r="Q108" s="73">
        <v>0</v>
      </c>
      <c r="R108" s="73">
        <v>0</v>
      </c>
      <c r="S108" s="73">
        <v>1</v>
      </c>
      <c r="T108" s="73">
        <v>0</v>
      </c>
      <c r="U108" s="73">
        <v>0</v>
      </c>
      <c r="V108" s="73">
        <v>10</v>
      </c>
      <c r="W108" s="73"/>
      <c r="X108" s="73"/>
      <c r="Y108" s="73"/>
      <c r="Z108" s="73"/>
      <c r="AA108" s="73">
        <v>1</v>
      </c>
      <c r="AB108" s="74">
        <f t="shared" si="3"/>
        <v>2</v>
      </c>
      <c r="AC108" s="74"/>
    </row>
    <row r="109" spans="1:29" s="75" customFormat="1" ht="45" x14ac:dyDescent="0.25">
      <c r="A109" s="73">
        <v>99</v>
      </c>
      <c r="B109" s="73" t="s">
        <v>200</v>
      </c>
      <c r="C109" s="73" t="s">
        <v>190</v>
      </c>
      <c r="D109" s="73" t="s">
        <v>194</v>
      </c>
      <c r="E109" s="73" t="s">
        <v>168</v>
      </c>
      <c r="F109" s="76">
        <v>43139.613194444442</v>
      </c>
      <c r="G109" s="76">
        <v>43139.717361111114</v>
      </c>
      <c r="H109" s="73" t="s">
        <v>145</v>
      </c>
      <c r="I109" s="73">
        <v>2.5000000008149001</v>
      </c>
      <c r="J109" s="73" t="s">
        <v>190</v>
      </c>
      <c r="K109" s="73"/>
      <c r="L109" s="73"/>
      <c r="M109" s="73">
        <f t="shared" si="2"/>
        <v>2</v>
      </c>
      <c r="N109" s="73">
        <v>0</v>
      </c>
      <c r="O109" s="73">
        <v>1</v>
      </c>
      <c r="P109" s="73">
        <v>1</v>
      </c>
      <c r="Q109" s="73">
        <v>0</v>
      </c>
      <c r="R109" s="73">
        <v>0</v>
      </c>
      <c r="S109" s="73">
        <v>2</v>
      </c>
      <c r="T109" s="73">
        <v>0</v>
      </c>
      <c r="U109" s="73">
        <v>0</v>
      </c>
      <c r="V109" s="73">
        <v>240</v>
      </c>
      <c r="W109" s="73"/>
      <c r="X109" s="73"/>
      <c r="Y109" s="73"/>
      <c r="Z109" s="73"/>
      <c r="AA109" s="73">
        <v>1</v>
      </c>
      <c r="AB109" s="74">
        <f t="shared" si="3"/>
        <v>2</v>
      </c>
      <c r="AC109" s="74"/>
    </row>
    <row r="110" spans="1:29" s="75" customFormat="1" ht="45" x14ac:dyDescent="0.25">
      <c r="A110" s="73">
        <v>100</v>
      </c>
      <c r="B110" s="73" t="s">
        <v>200</v>
      </c>
      <c r="C110" s="73" t="s">
        <v>190</v>
      </c>
      <c r="D110" s="73" t="s">
        <v>303</v>
      </c>
      <c r="E110" s="73" t="s">
        <v>168</v>
      </c>
      <c r="F110" s="76">
        <v>43139.635416666664</v>
      </c>
      <c r="G110" s="76">
        <v>43139.719444444447</v>
      </c>
      <c r="H110" s="73" t="s">
        <v>145</v>
      </c>
      <c r="I110" s="73">
        <v>2.0166666671283999</v>
      </c>
      <c r="J110" s="73" t="s">
        <v>190</v>
      </c>
      <c r="K110" s="73"/>
      <c r="L110" s="73"/>
      <c r="M110" s="73">
        <f t="shared" si="2"/>
        <v>4</v>
      </c>
      <c r="N110" s="73">
        <v>0</v>
      </c>
      <c r="O110" s="73">
        <v>1</v>
      </c>
      <c r="P110" s="73">
        <v>3</v>
      </c>
      <c r="Q110" s="73">
        <v>0</v>
      </c>
      <c r="R110" s="73">
        <v>0</v>
      </c>
      <c r="S110" s="73">
        <v>4</v>
      </c>
      <c r="T110" s="73">
        <v>0</v>
      </c>
      <c r="U110" s="73">
        <v>0</v>
      </c>
      <c r="V110" s="73">
        <v>90</v>
      </c>
      <c r="W110" s="73"/>
      <c r="X110" s="73"/>
      <c r="Y110" s="73"/>
      <c r="Z110" s="73"/>
      <c r="AA110" s="73">
        <v>1</v>
      </c>
      <c r="AB110" s="74">
        <f t="shared" si="3"/>
        <v>2</v>
      </c>
      <c r="AC110" s="74"/>
    </row>
    <row r="111" spans="1:29" s="75" customFormat="1" ht="45" x14ac:dyDescent="0.25">
      <c r="A111" s="73">
        <v>101</v>
      </c>
      <c r="B111" s="73" t="s">
        <v>195</v>
      </c>
      <c r="C111" s="73" t="s">
        <v>190</v>
      </c>
      <c r="D111" s="73" t="s">
        <v>214</v>
      </c>
      <c r="E111" s="73" t="s">
        <v>168</v>
      </c>
      <c r="F111" s="76">
        <v>43139.637499999997</v>
      </c>
      <c r="G111" s="76">
        <v>43139.752083333333</v>
      </c>
      <c r="H111" s="73" t="s">
        <v>145</v>
      </c>
      <c r="I111" s="73">
        <v>2.7499999991850999</v>
      </c>
      <c r="J111" s="73" t="s">
        <v>190</v>
      </c>
      <c r="K111" s="73"/>
      <c r="L111" s="73"/>
      <c r="M111" s="73">
        <f t="shared" si="2"/>
        <v>1</v>
      </c>
      <c r="N111" s="73">
        <v>0</v>
      </c>
      <c r="O111" s="73">
        <v>1</v>
      </c>
      <c r="P111" s="73">
        <v>0</v>
      </c>
      <c r="Q111" s="73">
        <v>0</v>
      </c>
      <c r="R111" s="73">
        <v>0</v>
      </c>
      <c r="S111" s="73">
        <v>1</v>
      </c>
      <c r="T111" s="73">
        <v>0</v>
      </c>
      <c r="U111" s="73">
        <v>0</v>
      </c>
      <c r="V111" s="73">
        <v>40</v>
      </c>
      <c r="W111" s="73"/>
      <c r="X111" s="73"/>
      <c r="Y111" s="73"/>
      <c r="Z111" s="73"/>
      <c r="AA111" s="73">
        <v>1</v>
      </c>
      <c r="AB111" s="74">
        <f t="shared" si="3"/>
        <v>2</v>
      </c>
      <c r="AC111" s="74"/>
    </row>
    <row r="112" spans="1:29" s="75" customFormat="1" ht="45" x14ac:dyDescent="0.25">
      <c r="A112" s="73">
        <v>102</v>
      </c>
      <c r="B112" s="73" t="s">
        <v>200</v>
      </c>
      <c r="C112" s="73" t="s">
        <v>190</v>
      </c>
      <c r="D112" s="73" t="s">
        <v>277</v>
      </c>
      <c r="E112" s="73" t="s">
        <v>168</v>
      </c>
      <c r="F112" s="76">
        <v>43140.45208333333</v>
      </c>
      <c r="G112" s="76">
        <v>43140.704861111109</v>
      </c>
      <c r="H112" s="73" t="s">
        <v>145</v>
      </c>
      <c r="I112" s="73">
        <v>6.0666666672331999</v>
      </c>
      <c r="J112" s="73" t="s">
        <v>190</v>
      </c>
      <c r="K112" s="73"/>
      <c r="L112" s="73"/>
      <c r="M112" s="73">
        <f t="shared" si="2"/>
        <v>1</v>
      </c>
      <c r="N112" s="73">
        <v>0</v>
      </c>
      <c r="O112" s="73">
        <v>1</v>
      </c>
      <c r="P112" s="73">
        <v>0</v>
      </c>
      <c r="Q112" s="73">
        <v>0</v>
      </c>
      <c r="R112" s="73">
        <v>0</v>
      </c>
      <c r="S112" s="73">
        <v>1</v>
      </c>
      <c r="T112" s="73">
        <v>0</v>
      </c>
      <c r="U112" s="73">
        <v>0</v>
      </c>
      <c r="V112" s="73">
        <v>300</v>
      </c>
      <c r="W112" s="73"/>
      <c r="X112" s="73"/>
      <c r="Y112" s="73"/>
      <c r="Z112" s="73"/>
      <c r="AA112" s="73">
        <v>1</v>
      </c>
      <c r="AB112" s="74">
        <f t="shared" si="3"/>
        <v>2</v>
      </c>
      <c r="AC112" s="74"/>
    </row>
    <row r="113" spans="1:29" s="75" customFormat="1" ht="45" x14ac:dyDescent="0.25">
      <c r="A113" s="73">
        <v>103</v>
      </c>
      <c r="B113" s="73" t="s">
        <v>208</v>
      </c>
      <c r="C113" s="73" t="s">
        <v>190</v>
      </c>
      <c r="D113" s="73" t="s">
        <v>209</v>
      </c>
      <c r="E113" s="73" t="s">
        <v>168</v>
      </c>
      <c r="F113" s="76">
        <v>43140.456944444442</v>
      </c>
      <c r="G113" s="76">
        <v>43140.720138888886</v>
      </c>
      <c r="H113" s="73" t="s">
        <v>145</v>
      </c>
      <c r="I113" s="73">
        <v>6.3166666680481001</v>
      </c>
      <c r="J113" s="73" t="s">
        <v>190</v>
      </c>
      <c r="K113" s="73"/>
      <c r="L113" s="73"/>
      <c r="M113" s="73">
        <f t="shared" si="2"/>
        <v>1</v>
      </c>
      <c r="N113" s="73">
        <v>0</v>
      </c>
      <c r="O113" s="73">
        <v>1</v>
      </c>
      <c r="P113" s="73">
        <v>0</v>
      </c>
      <c r="Q113" s="73">
        <v>0</v>
      </c>
      <c r="R113" s="73">
        <v>0</v>
      </c>
      <c r="S113" s="73">
        <v>1</v>
      </c>
      <c r="T113" s="73">
        <v>0</v>
      </c>
      <c r="U113" s="73">
        <v>0</v>
      </c>
      <c r="V113" s="73">
        <v>1050</v>
      </c>
      <c r="W113" s="73"/>
      <c r="X113" s="73"/>
      <c r="Y113" s="73"/>
      <c r="Z113" s="73"/>
      <c r="AA113" s="73">
        <v>1</v>
      </c>
      <c r="AB113" s="74">
        <f t="shared" si="3"/>
        <v>2</v>
      </c>
      <c r="AC113" s="74"/>
    </row>
    <row r="114" spans="1:29" s="75" customFormat="1" ht="45" x14ac:dyDescent="0.25">
      <c r="A114" s="73">
        <v>104</v>
      </c>
      <c r="B114" s="73" t="s">
        <v>200</v>
      </c>
      <c r="C114" s="73" t="s">
        <v>190</v>
      </c>
      <c r="D114" s="73" t="s">
        <v>304</v>
      </c>
      <c r="E114" s="73" t="s">
        <v>168</v>
      </c>
      <c r="F114" s="76">
        <v>43141.452777777777</v>
      </c>
      <c r="G114" s="76">
        <v>43141.784722222219</v>
      </c>
      <c r="H114" s="73" t="s">
        <v>145</v>
      </c>
      <c r="I114" s="73">
        <v>7.9666666655684999</v>
      </c>
      <c r="J114" s="73" t="s">
        <v>190</v>
      </c>
      <c r="K114" s="73"/>
      <c r="L114" s="73"/>
      <c r="M114" s="73">
        <f t="shared" si="2"/>
        <v>1</v>
      </c>
      <c r="N114" s="73">
        <v>0</v>
      </c>
      <c r="O114" s="73">
        <v>1</v>
      </c>
      <c r="P114" s="73">
        <v>0</v>
      </c>
      <c r="Q114" s="73">
        <v>0</v>
      </c>
      <c r="R114" s="73">
        <v>0</v>
      </c>
      <c r="S114" s="73">
        <v>1</v>
      </c>
      <c r="T114" s="73">
        <v>0</v>
      </c>
      <c r="U114" s="73">
        <v>0</v>
      </c>
      <c r="V114" s="73">
        <v>530</v>
      </c>
      <c r="W114" s="73"/>
      <c r="X114" s="73"/>
      <c r="Y114" s="73"/>
      <c r="Z114" s="73"/>
      <c r="AA114" s="73">
        <v>1</v>
      </c>
      <c r="AB114" s="74">
        <f t="shared" si="3"/>
        <v>2</v>
      </c>
      <c r="AC114" s="74"/>
    </row>
    <row r="115" spans="1:29" s="75" customFormat="1" ht="45" x14ac:dyDescent="0.25">
      <c r="A115" s="73">
        <v>105</v>
      </c>
      <c r="B115" s="73" t="s">
        <v>200</v>
      </c>
      <c r="C115" s="73" t="s">
        <v>190</v>
      </c>
      <c r="D115" s="73" t="s">
        <v>305</v>
      </c>
      <c r="E115" s="73" t="s">
        <v>168</v>
      </c>
      <c r="F115" s="76">
        <v>43141.456250000003</v>
      </c>
      <c r="G115" s="76">
        <v>43141.65</v>
      </c>
      <c r="H115" s="73" t="s">
        <v>145</v>
      </c>
      <c r="I115" s="73">
        <v>4.6499999999651003</v>
      </c>
      <c r="J115" s="73" t="s">
        <v>190</v>
      </c>
      <c r="K115" s="73"/>
      <c r="L115" s="73"/>
      <c r="M115" s="73">
        <f t="shared" si="2"/>
        <v>1</v>
      </c>
      <c r="N115" s="73">
        <v>0</v>
      </c>
      <c r="O115" s="73">
        <v>1</v>
      </c>
      <c r="P115" s="73">
        <v>0</v>
      </c>
      <c r="Q115" s="73">
        <v>0</v>
      </c>
      <c r="R115" s="73">
        <v>0</v>
      </c>
      <c r="S115" s="73">
        <v>1</v>
      </c>
      <c r="T115" s="73">
        <v>0</v>
      </c>
      <c r="U115" s="73">
        <v>0</v>
      </c>
      <c r="V115" s="73">
        <v>0</v>
      </c>
      <c r="W115" s="73"/>
      <c r="X115" s="73"/>
      <c r="Y115" s="73"/>
      <c r="Z115" s="73"/>
      <c r="AA115" s="73">
        <v>1</v>
      </c>
      <c r="AB115" s="74">
        <f t="shared" si="3"/>
        <v>2</v>
      </c>
      <c r="AC115" s="74"/>
    </row>
    <row r="116" spans="1:29" s="75" customFormat="1" ht="45" x14ac:dyDescent="0.25">
      <c r="A116" s="73">
        <v>106</v>
      </c>
      <c r="B116" s="73" t="s">
        <v>195</v>
      </c>
      <c r="C116" s="73" t="s">
        <v>190</v>
      </c>
      <c r="D116" s="73" t="s">
        <v>306</v>
      </c>
      <c r="E116" s="73" t="s">
        <v>168</v>
      </c>
      <c r="F116" s="76">
        <v>43141.611111111109</v>
      </c>
      <c r="G116" s="76">
        <v>43141.765277777777</v>
      </c>
      <c r="H116" s="73" t="s">
        <v>145</v>
      </c>
      <c r="I116" s="73">
        <v>3.7000000007101002</v>
      </c>
      <c r="J116" s="73" t="s">
        <v>190</v>
      </c>
      <c r="K116" s="73"/>
      <c r="L116" s="73"/>
      <c r="M116" s="73">
        <f t="shared" si="2"/>
        <v>1</v>
      </c>
      <c r="N116" s="73">
        <v>0</v>
      </c>
      <c r="O116" s="73">
        <v>1</v>
      </c>
      <c r="P116" s="73">
        <v>0</v>
      </c>
      <c r="Q116" s="73">
        <v>0</v>
      </c>
      <c r="R116" s="73">
        <v>0</v>
      </c>
      <c r="S116" s="73">
        <v>1</v>
      </c>
      <c r="T116" s="73">
        <v>0</v>
      </c>
      <c r="U116" s="73">
        <v>0</v>
      </c>
      <c r="V116" s="73">
        <v>230</v>
      </c>
      <c r="W116" s="73"/>
      <c r="X116" s="73"/>
      <c r="Y116" s="73"/>
      <c r="Z116" s="73"/>
      <c r="AA116" s="73">
        <v>1</v>
      </c>
      <c r="AB116" s="74">
        <f t="shared" si="3"/>
        <v>2</v>
      </c>
      <c r="AC116" s="74"/>
    </row>
    <row r="117" spans="1:29" s="75" customFormat="1" ht="45" x14ac:dyDescent="0.25">
      <c r="A117" s="73">
        <v>107</v>
      </c>
      <c r="B117" s="73" t="s">
        <v>200</v>
      </c>
      <c r="C117" s="73" t="s">
        <v>190</v>
      </c>
      <c r="D117" s="73" t="s">
        <v>307</v>
      </c>
      <c r="E117" s="73" t="s">
        <v>168</v>
      </c>
      <c r="F117" s="76">
        <v>43142.444444444445</v>
      </c>
      <c r="G117" s="76">
        <v>43142.736805555556</v>
      </c>
      <c r="H117" s="73" t="s">
        <v>145</v>
      </c>
      <c r="I117" s="73">
        <v>7.0166666687583001</v>
      </c>
      <c r="J117" s="73" t="s">
        <v>190</v>
      </c>
      <c r="K117" s="73"/>
      <c r="L117" s="73"/>
      <c r="M117" s="73">
        <f t="shared" si="2"/>
        <v>1</v>
      </c>
      <c r="N117" s="73">
        <v>0</v>
      </c>
      <c r="O117" s="73">
        <v>1</v>
      </c>
      <c r="P117" s="73">
        <v>0</v>
      </c>
      <c r="Q117" s="73">
        <v>0</v>
      </c>
      <c r="R117" s="73">
        <v>0</v>
      </c>
      <c r="S117" s="73">
        <v>1</v>
      </c>
      <c r="T117" s="73">
        <v>0</v>
      </c>
      <c r="U117" s="73">
        <v>0</v>
      </c>
      <c r="V117" s="73">
        <v>110</v>
      </c>
      <c r="W117" s="73"/>
      <c r="X117" s="73"/>
      <c r="Y117" s="73"/>
      <c r="Z117" s="73"/>
      <c r="AA117" s="73">
        <v>1</v>
      </c>
      <c r="AB117" s="74">
        <f t="shared" si="3"/>
        <v>2</v>
      </c>
      <c r="AC117" s="74"/>
    </row>
    <row r="118" spans="1:29" s="75" customFormat="1" ht="45" x14ac:dyDescent="0.25">
      <c r="A118" s="73">
        <v>108</v>
      </c>
      <c r="B118" s="73" t="s">
        <v>219</v>
      </c>
      <c r="C118" s="73" t="s">
        <v>190</v>
      </c>
      <c r="D118" s="73" t="s">
        <v>238</v>
      </c>
      <c r="E118" s="73" t="s">
        <v>168</v>
      </c>
      <c r="F118" s="76">
        <v>43142.45</v>
      </c>
      <c r="G118" s="76">
        <v>43142.697916666664</v>
      </c>
      <c r="H118" s="73" t="s">
        <v>145</v>
      </c>
      <c r="I118" s="73">
        <v>5.9500000008848</v>
      </c>
      <c r="J118" s="73" t="s">
        <v>190</v>
      </c>
      <c r="K118" s="73"/>
      <c r="L118" s="73"/>
      <c r="M118" s="73">
        <f t="shared" si="2"/>
        <v>1</v>
      </c>
      <c r="N118" s="73">
        <v>0</v>
      </c>
      <c r="O118" s="73">
        <v>1</v>
      </c>
      <c r="P118" s="73">
        <v>0</v>
      </c>
      <c r="Q118" s="73">
        <v>0</v>
      </c>
      <c r="R118" s="73">
        <v>0</v>
      </c>
      <c r="S118" s="73">
        <v>1</v>
      </c>
      <c r="T118" s="73">
        <v>0</v>
      </c>
      <c r="U118" s="73">
        <v>0</v>
      </c>
      <c r="V118" s="73">
        <v>140</v>
      </c>
      <c r="W118" s="73"/>
      <c r="X118" s="73"/>
      <c r="Y118" s="73"/>
      <c r="Z118" s="73"/>
      <c r="AA118" s="73">
        <v>1</v>
      </c>
      <c r="AB118" s="74">
        <f t="shared" si="3"/>
        <v>2</v>
      </c>
      <c r="AC118" s="74"/>
    </row>
    <row r="119" spans="1:29" s="75" customFormat="1" ht="45" x14ac:dyDescent="0.25">
      <c r="A119" s="73">
        <v>109</v>
      </c>
      <c r="B119" s="73" t="s">
        <v>208</v>
      </c>
      <c r="C119" s="73" t="s">
        <v>190</v>
      </c>
      <c r="D119" s="73" t="s">
        <v>308</v>
      </c>
      <c r="E119" s="73" t="s">
        <v>168</v>
      </c>
      <c r="F119" s="76">
        <v>43142.469444444447</v>
      </c>
      <c r="G119" s="76">
        <v>43142.504861111112</v>
      </c>
      <c r="H119" s="73" t="s">
        <v>145</v>
      </c>
      <c r="I119" s="73">
        <v>0.85000000067520998</v>
      </c>
      <c r="J119" s="73" t="s">
        <v>190</v>
      </c>
      <c r="K119" s="73"/>
      <c r="L119" s="73"/>
      <c r="M119" s="73">
        <f t="shared" si="2"/>
        <v>1</v>
      </c>
      <c r="N119" s="73">
        <v>0</v>
      </c>
      <c r="O119" s="73">
        <v>1</v>
      </c>
      <c r="P119" s="73">
        <v>0</v>
      </c>
      <c r="Q119" s="73">
        <v>0</v>
      </c>
      <c r="R119" s="73">
        <v>0</v>
      </c>
      <c r="S119" s="73">
        <v>1</v>
      </c>
      <c r="T119" s="73">
        <v>0</v>
      </c>
      <c r="U119" s="73">
        <v>0</v>
      </c>
      <c r="V119" s="73">
        <v>830</v>
      </c>
      <c r="W119" s="73"/>
      <c r="X119" s="73"/>
      <c r="Y119" s="73"/>
      <c r="Z119" s="73"/>
      <c r="AA119" s="73">
        <v>1</v>
      </c>
      <c r="AB119" s="74">
        <f t="shared" si="3"/>
        <v>2</v>
      </c>
      <c r="AC119" s="74"/>
    </row>
    <row r="120" spans="1:29" s="75" customFormat="1" ht="45" x14ac:dyDescent="0.25">
      <c r="A120" s="73">
        <v>110</v>
      </c>
      <c r="B120" s="73" t="s">
        <v>219</v>
      </c>
      <c r="C120" s="73" t="s">
        <v>262</v>
      </c>
      <c r="D120" s="73" t="s">
        <v>309</v>
      </c>
      <c r="E120" s="73" t="s">
        <v>264</v>
      </c>
      <c r="F120" s="76">
        <v>43143.415972222225</v>
      </c>
      <c r="G120" s="76">
        <v>43143.415972222225</v>
      </c>
      <c r="H120" s="73" t="s">
        <v>146</v>
      </c>
      <c r="I120" s="73">
        <v>0</v>
      </c>
      <c r="J120" s="73" t="s">
        <v>262</v>
      </c>
      <c r="K120" s="73"/>
      <c r="L120" s="73"/>
      <c r="M120" s="73">
        <f t="shared" si="2"/>
        <v>1</v>
      </c>
      <c r="N120" s="73">
        <v>0</v>
      </c>
      <c r="O120" s="73">
        <v>1</v>
      </c>
      <c r="P120" s="73">
        <v>0</v>
      </c>
      <c r="Q120" s="73">
        <v>0</v>
      </c>
      <c r="R120" s="73">
        <v>0</v>
      </c>
      <c r="S120" s="73">
        <v>1</v>
      </c>
      <c r="T120" s="73">
        <v>0</v>
      </c>
      <c r="U120" s="73">
        <v>0</v>
      </c>
      <c r="V120" s="73">
        <v>900</v>
      </c>
      <c r="W120" s="73"/>
      <c r="X120" s="73" t="s">
        <v>310</v>
      </c>
      <c r="Y120" s="73" t="s">
        <v>235</v>
      </c>
      <c r="Z120" s="73" t="s">
        <v>311</v>
      </c>
      <c r="AA120" s="73">
        <v>0</v>
      </c>
      <c r="AB120" s="74">
        <f t="shared" si="3"/>
        <v>2</v>
      </c>
      <c r="AC120" s="74"/>
    </row>
    <row r="121" spans="1:29" s="75" customFormat="1" ht="45" x14ac:dyDescent="0.25">
      <c r="A121" s="73">
        <v>111</v>
      </c>
      <c r="B121" s="73" t="s">
        <v>192</v>
      </c>
      <c r="C121" s="73" t="s">
        <v>190</v>
      </c>
      <c r="D121" s="73" t="s">
        <v>301</v>
      </c>
      <c r="E121" s="73" t="s">
        <v>168</v>
      </c>
      <c r="F121" s="76">
        <v>43143.417361111111</v>
      </c>
      <c r="G121" s="76">
        <v>43143.606249999997</v>
      </c>
      <c r="H121" s="73" t="s">
        <v>145</v>
      </c>
      <c r="I121" s="73">
        <v>4.5333333336166</v>
      </c>
      <c r="J121" s="73" t="s">
        <v>190</v>
      </c>
      <c r="K121" s="73"/>
      <c r="L121" s="73"/>
      <c r="M121" s="73">
        <f t="shared" si="2"/>
        <v>2</v>
      </c>
      <c r="N121" s="73">
        <v>0</v>
      </c>
      <c r="O121" s="73">
        <v>1</v>
      </c>
      <c r="P121" s="73">
        <v>1</v>
      </c>
      <c r="Q121" s="73">
        <v>0</v>
      </c>
      <c r="R121" s="73">
        <v>0</v>
      </c>
      <c r="S121" s="73">
        <v>2</v>
      </c>
      <c r="T121" s="73">
        <v>0</v>
      </c>
      <c r="U121" s="73">
        <v>0</v>
      </c>
      <c r="V121" s="73">
        <v>2020</v>
      </c>
      <c r="W121" s="73"/>
      <c r="X121" s="73"/>
      <c r="Y121" s="73"/>
      <c r="Z121" s="73"/>
      <c r="AA121" s="73">
        <v>1</v>
      </c>
      <c r="AB121" s="74">
        <f t="shared" si="3"/>
        <v>2</v>
      </c>
      <c r="AC121" s="74"/>
    </row>
    <row r="122" spans="1:29" s="75" customFormat="1" ht="45" x14ac:dyDescent="0.25">
      <c r="A122" s="73">
        <v>112</v>
      </c>
      <c r="B122" s="73" t="s">
        <v>192</v>
      </c>
      <c r="C122" s="73" t="s">
        <v>190</v>
      </c>
      <c r="D122" s="73" t="s">
        <v>300</v>
      </c>
      <c r="E122" s="73" t="s">
        <v>168</v>
      </c>
      <c r="F122" s="76">
        <v>43143.417361111111</v>
      </c>
      <c r="G122" s="76">
        <v>43143.606249999997</v>
      </c>
      <c r="H122" s="73" t="s">
        <v>145</v>
      </c>
      <c r="I122" s="73">
        <v>4.5333333336166</v>
      </c>
      <c r="J122" s="73" t="s">
        <v>190</v>
      </c>
      <c r="K122" s="73"/>
      <c r="L122" s="73"/>
      <c r="M122" s="73">
        <f t="shared" si="2"/>
        <v>2</v>
      </c>
      <c r="N122" s="73">
        <v>0</v>
      </c>
      <c r="O122" s="73">
        <v>1</v>
      </c>
      <c r="P122" s="73">
        <v>1</v>
      </c>
      <c r="Q122" s="73">
        <v>0</v>
      </c>
      <c r="R122" s="73">
        <v>0</v>
      </c>
      <c r="S122" s="73">
        <v>2</v>
      </c>
      <c r="T122" s="73">
        <v>0</v>
      </c>
      <c r="U122" s="73">
        <v>0</v>
      </c>
      <c r="V122" s="73">
        <v>900</v>
      </c>
      <c r="W122" s="73"/>
      <c r="X122" s="73"/>
      <c r="Y122" s="73"/>
      <c r="Z122" s="73"/>
      <c r="AA122" s="73">
        <v>1</v>
      </c>
      <c r="AB122" s="74">
        <f t="shared" si="3"/>
        <v>2</v>
      </c>
      <c r="AC122" s="74"/>
    </row>
    <row r="123" spans="1:29" s="75" customFormat="1" ht="45" x14ac:dyDescent="0.25">
      <c r="A123" s="73">
        <v>113</v>
      </c>
      <c r="B123" s="73" t="s">
        <v>200</v>
      </c>
      <c r="C123" s="73" t="s">
        <v>190</v>
      </c>
      <c r="D123" s="73" t="s">
        <v>312</v>
      </c>
      <c r="E123" s="73" t="s">
        <v>168</v>
      </c>
      <c r="F123" s="76">
        <v>43143.439583333333</v>
      </c>
      <c r="G123" s="76">
        <v>43143.685416666667</v>
      </c>
      <c r="H123" s="73" t="s">
        <v>145</v>
      </c>
      <c r="I123" s="73">
        <v>5.9000000017694996</v>
      </c>
      <c r="J123" s="73" t="s">
        <v>190</v>
      </c>
      <c r="K123" s="73"/>
      <c r="L123" s="73"/>
      <c r="M123" s="73">
        <f t="shared" si="2"/>
        <v>1</v>
      </c>
      <c r="N123" s="73">
        <v>0</v>
      </c>
      <c r="O123" s="73">
        <v>1</v>
      </c>
      <c r="P123" s="73">
        <v>0</v>
      </c>
      <c r="Q123" s="73">
        <v>0</v>
      </c>
      <c r="R123" s="73">
        <v>0</v>
      </c>
      <c r="S123" s="73">
        <v>1</v>
      </c>
      <c r="T123" s="73">
        <v>0</v>
      </c>
      <c r="U123" s="73">
        <v>0</v>
      </c>
      <c r="V123" s="73">
        <v>10</v>
      </c>
      <c r="W123" s="73"/>
      <c r="X123" s="73"/>
      <c r="Y123" s="73"/>
      <c r="Z123" s="73"/>
      <c r="AA123" s="73">
        <v>1</v>
      </c>
      <c r="AB123" s="74">
        <f t="shared" si="3"/>
        <v>2</v>
      </c>
      <c r="AC123" s="74"/>
    </row>
    <row r="124" spans="1:29" s="75" customFormat="1" ht="45" x14ac:dyDescent="0.25">
      <c r="A124" s="73">
        <v>114</v>
      </c>
      <c r="B124" s="73" t="s">
        <v>192</v>
      </c>
      <c r="C124" s="73" t="s">
        <v>190</v>
      </c>
      <c r="D124" s="73" t="s">
        <v>313</v>
      </c>
      <c r="E124" s="73" t="s">
        <v>168</v>
      </c>
      <c r="F124" s="76">
        <v>43144.42083333333</v>
      </c>
      <c r="G124" s="76">
        <v>43144.589583333334</v>
      </c>
      <c r="H124" s="73" t="s">
        <v>145</v>
      </c>
      <c r="I124" s="73">
        <v>4.0499999999301997</v>
      </c>
      <c r="J124" s="73" t="s">
        <v>190</v>
      </c>
      <c r="K124" s="73"/>
      <c r="L124" s="73"/>
      <c r="M124" s="73">
        <f t="shared" si="2"/>
        <v>1</v>
      </c>
      <c r="N124" s="73">
        <v>0</v>
      </c>
      <c r="O124" s="73">
        <v>1</v>
      </c>
      <c r="P124" s="73">
        <v>0</v>
      </c>
      <c r="Q124" s="73">
        <v>0</v>
      </c>
      <c r="R124" s="73">
        <v>0</v>
      </c>
      <c r="S124" s="73">
        <v>1</v>
      </c>
      <c r="T124" s="73">
        <v>0</v>
      </c>
      <c r="U124" s="73">
        <v>0</v>
      </c>
      <c r="V124" s="73">
        <v>620</v>
      </c>
      <c r="W124" s="73"/>
      <c r="X124" s="73"/>
      <c r="Y124" s="73"/>
      <c r="Z124" s="73"/>
      <c r="AA124" s="73">
        <v>1</v>
      </c>
      <c r="AB124" s="74">
        <f t="shared" si="3"/>
        <v>2</v>
      </c>
      <c r="AC124" s="74"/>
    </row>
    <row r="125" spans="1:29" s="75" customFormat="1" ht="45" x14ac:dyDescent="0.25">
      <c r="A125" s="73">
        <v>115</v>
      </c>
      <c r="B125" s="73" t="s">
        <v>192</v>
      </c>
      <c r="C125" s="73" t="s">
        <v>190</v>
      </c>
      <c r="D125" s="73" t="s">
        <v>314</v>
      </c>
      <c r="E125" s="73" t="s">
        <v>168</v>
      </c>
      <c r="F125" s="76">
        <v>43144.42083333333</v>
      </c>
      <c r="G125" s="76">
        <v>43144.589583333334</v>
      </c>
      <c r="H125" s="73" t="s">
        <v>145</v>
      </c>
      <c r="I125" s="73">
        <v>4.0499999999301997</v>
      </c>
      <c r="J125" s="73" t="s">
        <v>190</v>
      </c>
      <c r="K125" s="73"/>
      <c r="L125" s="73"/>
      <c r="M125" s="73">
        <f t="shared" si="2"/>
        <v>1</v>
      </c>
      <c r="N125" s="73">
        <v>0</v>
      </c>
      <c r="O125" s="73">
        <v>1</v>
      </c>
      <c r="P125" s="73">
        <v>0</v>
      </c>
      <c r="Q125" s="73">
        <v>0</v>
      </c>
      <c r="R125" s="73">
        <v>0</v>
      </c>
      <c r="S125" s="73">
        <v>1</v>
      </c>
      <c r="T125" s="73">
        <v>0</v>
      </c>
      <c r="U125" s="73">
        <v>0</v>
      </c>
      <c r="V125" s="73">
        <v>660</v>
      </c>
      <c r="W125" s="73"/>
      <c r="X125" s="73"/>
      <c r="Y125" s="73"/>
      <c r="Z125" s="73"/>
      <c r="AA125" s="73">
        <v>1</v>
      </c>
      <c r="AB125" s="74">
        <f t="shared" si="3"/>
        <v>2</v>
      </c>
      <c r="AC125" s="74"/>
    </row>
    <row r="126" spans="1:29" s="75" customFormat="1" ht="45" x14ac:dyDescent="0.25">
      <c r="A126" s="73">
        <v>116</v>
      </c>
      <c r="B126" s="73" t="s">
        <v>189</v>
      </c>
      <c r="C126" s="73" t="s">
        <v>190</v>
      </c>
      <c r="D126" s="73" t="s">
        <v>304</v>
      </c>
      <c r="E126" s="73" t="s">
        <v>168</v>
      </c>
      <c r="F126" s="76">
        <v>43144.618750000001</v>
      </c>
      <c r="G126" s="76">
        <v>43144.756944444445</v>
      </c>
      <c r="H126" s="73" t="s">
        <v>145</v>
      </c>
      <c r="I126" s="73">
        <v>3.3166666680481001</v>
      </c>
      <c r="J126" s="73" t="s">
        <v>190</v>
      </c>
      <c r="K126" s="73"/>
      <c r="L126" s="73"/>
      <c r="M126" s="73">
        <f t="shared" si="2"/>
        <v>1</v>
      </c>
      <c r="N126" s="73">
        <v>0</v>
      </c>
      <c r="O126" s="73">
        <v>1</v>
      </c>
      <c r="P126" s="73">
        <v>0</v>
      </c>
      <c r="Q126" s="73">
        <v>0</v>
      </c>
      <c r="R126" s="73">
        <v>0</v>
      </c>
      <c r="S126" s="73">
        <v>1</v>
      </c>
      <c r="T126" s="73">
        <v>0</v>
      </c>
      <c r="U126" s="73">
        <v>0</v>
      </c>
      <c r="V126" s="73">
        <v>1110</v>
      </c>
      <c r="W126" s="73"/>
      <c r="X126" s="73"/>
      <c r="Y126" s="73"/>
      <c r="Z126" s="73"/>
      <c r="AA126" s="73">
        <v>1</v>
      </c>
      <c r="AB126" s="74">
        <f t="shared" si="3"/>
        <v>2</v>
      </c>
      <c r="AC126" s="74"/>
    </row>
    <row r="127" spans="1:29" s="75" customFormat="1" ht="45" x14ac:dyDescent="0.25">
      <c r="A127" s="73">
        <v>117</v>
      </c>
      <c r="B127" s="73" t="s">
        <v>315</v>
      </c>
      <c r="C127" s="73" t="s">
        <v>190</v>
      </c>
      <c r="D127" s="73" t="s">
        <v>316</v>
      </c>
      <c r="E127" s="73" t="s">
        <v>317</v>
      </c>
      <c r="F127" s="76">
        <v>43144.626388888886</v>
      </c>
      <c r="G127" s="76">
        <v>43144.626388888886</v>
      </c>
      <c r="H127" s="73" t="s">
        <v>146</v>
      </c>
      <c r="I127" s="73">
        <v>0</v>
      </c>
      <c r="J127" s="73" t="s">
        <v>190</v>
      </c>
      <c r="K127" s="73"/>
      <c r="L127" s="73"/>
      <c r="M127" s="73">
        <f t="shared" si="2"/>
        <v>1</v>
      </c>
      <c r="N127" s="73">
        <v>0</v>
      </c>
      <c r="O127" s="73">
        <v>1</v>
      </c>
      <c r="P127" s="73">
        <v>0</v>
      </c>
      <c r="Q127" s="73">
        <v>0</v>
      </c>
      <c r="R127" s="73">
        <v>0</v>
      </c>
      <c r="S127" s="73">
        <v>1</v>
      </c>
      <c r="T127" s="73">
        <v>0</v>
      </c>
      <c r="U127" s="73">
        <v>0</v>
      </c>
      <c r="V127" s="73">
        <v>18000</v>
      </c>
      <c r="W127" s="73"/>
      <c r="X127" s="73" t="s">
        <v>318</v>
      </c>
      <c r="Y127" s="73" t="s">
        <v>319</v>
      </c>
      <c r="Z127" s="73" t="s">
        <v>320</v>
      </c>
      <c r="AA127" s="73">
        <v>0</v>
      </c>
      <c r="AB127" s="74">
        <f t="shared" si="3"/>
        <v>2</v>
      </c>
      <c r="AC127" s="74"/>
    </row>
    <row r="128" spans="1:29" s="75" customFormat="1" ht="45" x14ac:dyDescent="0.25">
      <c r="A128" s="73">
        <v>118</v>
      </c>
      <c r="B128" s="73" t="s">
        <v>195</v>
      </c>
      <c r="C128" s="73" t="s">
        <v>190</v>
      </c>
      <c r="D128" s="73" t="s">
        <v>229</v>
      </c>
      <c r="E128" s="73" t="s">
        <v>168</v>
      </c>
      <c r="F128" s="76">
        <v>43144.630555555559</v>
      </c>
      <c r="G128" s="76">
        <v>43144.706944444442</v>
      </c>
      <c r="H128" s="73" t="s">
        <v>145</v>
      </c>
      <c r="I128" s="73">
        <v>1.8333333311019999</v>
      </c>
      <c r="J128" s="73" t="s">
        <v>190</v>
      </c>
      <c r="K128" s="73"/>
      <c r="L128" s="73"/>
      <c r="M128" s="73">
        <f t="shared" si="2"/>
        <v>1</v>
      </c>
      <c r="N128" s="73">
        <v>0</v>
      </c>
      <c r="O128" s="73">
        <v>1</v>
      </c>
      <c r="P128" s="73">
        <v>0</v>
      </c>
      <c r="Q128" s="73">
        <v>0</v>
      </c>
      <c r="R128" s="73">
        <v>0</v>
      </c>
      <c r="S128" s="73">
        <v>1</v>
      </c>
      <c r="T128" s="73">
        <v>0</v>
      </c>
      <c r="U128" s="73">
        <v>0</v>
      </c>
      <c r="V128" s="73">
        <v>250</v>
      </c>
      <c r="W128" s="73"/>
      <c r="X128" s="73"/>
      <c r="Y128" s="73"/>
      <c r="Z128" s="73"/>
      <c r="AA128" s="73">
        <v>1</v>
      </c>
      <c r="AB128" s="74">
        <f t="shared" si="3"/>
        <v>2</v>
      </c>
      <c r="AC128" s="74"/>
    </row>
    <row r="129" spans="1:29" s="75" customFormat="1" ht="45" x14ac:dyDescent="0.25">
      <c r="A129" s="73">
        <v>119</v>
      </c>
      <c r="B129" s="73" t="s">
        <v>195</v>
      </c>
      <c r="C129" s="73" t="s">
        <v>190</v>
      </c>
      <c r="D129" s="73" t="s">
        <v>293</v>
      </c>
      <c r="E129" s="73" t="s">
        <v>168</v>
      </c>
      <c r="F129" s="76">
        <v>43144.630555555559</v>
      </c>
      <c r="G129" s="76">
        <v>43144.706944444442</v>
      </c>
      <c r="H129" s="73" t="s">
        <v>145</v>
      </c>
      <c r="I129" s="73">
        <v>1.8333333311019999</v>
      </c>
      <c r="J129" s="73" t="s">
        <v>190</v>
      </c>
      <c r="K129" s="73"/>
      <c r="L129" s="73"/>
      <c r="M129" s="73">
        <f t="shared" si="2"/>
        <v>1</v>
      </c>
      <c r="N129" s="73">
        <v>0</v>
      </c>
      <c r="O129" s="73">
        <v>1</v>
      </c>
      <c r="P129" s="73">
        <v>0</v>
      </c>
      <c r="Q129" s="73">
        <v>0</v>
      </c>
      <c r="R129" s="73">
        <v>0</v>
      </c>
      <c r="S129" s="73">
        <v>1</v>
      </c>
      <c r="T129" s="73">
        <v>0</v>
      </c>
      <c r="U129" s="73">
        <v>0</v>
      </c>
      <c r="V129" s="73">
        <v>110</v>
      </c>
      <c r="W129" s="73"/>
      <c r="X129" s="73"/>
      <c r="Y129" s="73"/>
      <c r="Z129" s="73"/>
      <c r="AA129" s="73">
        <v>1</v>
      </c>
      <c r="AB129" s="74">
        <f t="shared" si="3"/>
        <v>2</v>
      </c>
      <c r="AC129" s="74"/>
    </row>
    <row r="130" spans="1:29" s="75" customFormat="1" ht="45" x14ac:dyDescent="0.25">
      <c r="A130" s="73">
        <v>120</v>
      </c>
      <c r="B130" s="73" t="s">
        <v>208</v>
      </c>
      <c r="C130" s="73" t="s">
        <v>190</v>
      </c>
      <c r="D130" s="73" t="s">
        <v>231</v>
      </c>
      <c r="E130" s="73" t="s">
        <v>168</v>
      </c>
      <c r="F130" s="76">
        <v>43145.430555555555</v>
      </c>
      <c r="G130" s="76">
        <v>43145.5</v>
      </c>
      <c r="H130" s="73" t="s">
        <v>145</v>
      </c>
      <c r="I130" s="73">
        <v>1.6666666656383</v>
      </c>
      <c r="J130" s="73" t="s">
        <v>190</v>
      </c>
      <c r="K130" s="73"/>
      <c r="L130" s="73"/>
      <c r="M130" s="73">
        <f t="shared" si="2"/>
        <v>1</v>
      </c>
      <c r="N130" s="73">
        <v>0</v>
      </c>
      <c r="O130" s="73">
        <v>1</v>
      </c>
      <c r="P130" s="73">
        <v>0</v>
      </c>
      <c r="Q130" s="73">
        <v>0</v>
      </c>
      <c r="R130" s="73">
        <v>0</v>
      </c>
      <c r="S130" s="73">
        <v>1</v>
      </c>
      <c r="T130" s="73">
        <v>0</v>
      </c>
      <c r="U130" s="73">
        <v>0</v>
      </c>
      <c r="V130" s="73">
        <v>360</v>
      </c>
      <c r="W130" s="73"/>
      <c r="X130" s="73"/>
      <c r="Y130" s="73"/>
      <c r="Z130" s="73"/>
      <c r="AA130" s="73">
        <v>1</v>
      </c>
      <c r="AB130" s="74">
        <f t="shared" si="3"/>
        <v>2</v>
      </c>
      <c r="AC130" s="74"/>
    </row>
    <row r="131" spans="1:29" s="75" customFormat="1" ht="45" x14ac:dyDescent="0.25">
      <c r="A131" s="73">
        <v>121</v>
      </c>
      <c r="B131" s="73" t="s">
        <v>219</v>
      </c>
      <c r="C131" s="73" t="s">
        <v>190</v>
      </c>
      <c r="D131" s="73" t="s">
        <v>321</v>
      </c>
      <c r="E131" s="73" t="s">
        <v>168</v>
      </c>
      <c r="F131" s="76">
        <v>43145.4375</v>
      </c>
      <c r="G131" s="76">
        <v>43145.560416666667</v>
      </c>
      <c r="H131" s="73" t="s">
        <v>145</v>
      </c>
      <c r="I131" s="73">
        <v>2.9500000008848</v>
      </c>
      <c r="J131" s="73" t="s">
        <v>190</v>
      </c>
      <c r="K131" s="73"/>
      <c r="L131" s="73"/>
      <c r="M131" s="73">
        <f t="shared" si="2"/>
        <v>1</v>
      </c>
      <c r="N131" s="73">
        <v>0</v>
      </c>
      <c r="O131" s="73">
        <v>1</v>
      </c>
      <c r="P131" s="73">
        <v>0</v>
      </c>
      <c r="Q131" s="73">
        <v>0</v>
      </c>
      <c r="R131" s="73">
        <v>0</v>
      </c>
      <c r="S131" s="73">
        <v>1</v>
      </c>
      <c r="T131" s="73">
        <v>0</v>
      </c>
      <c r="U131" s="73">
        <v>0</v>
      </c>
      <c r="V131" s="73">
        <v>310</v>
      </c>
      <c r="W131" s="73"/>
      <c r="X131" s="73"/>
      <c r="Y131" s="73"/>
      <c r="Z131" s="73"/>
      <c r="AA131" s="73">
        <v>1</v>
      </c>
      <c r="AB131" s="74">
        <f t="shared" si="3"/>
        <v>2</v>
      </c>
      <c r="AC131" s="74"/>
    </row>
    <row r="132" spans="1:29" s="75" customFormat="1" ht="45" x14ac:dyDescent="0.25">
      <c r="A132" s="73">
        <v>122</v>
      </c>
      <c r="B132" s="73" t="s">
        <v>192</v>
      </c>
      <c r="C132" s="73" t="s">
        <v>190</v>
      </c>
      <c r="D132" s="73" t="s">
        <v>226</v>
      </c>
      <c r="E132" s="73" t="s">
        <v>168</v>
      </c>
      <c r="F132" s="76">
        <v>43145.490972222222</v>
      </c>
      <c r="G132" s="76">
        <v>43145.684027777781</v>
      </c>
      <c r="H132" s="73" t="s">
        <v>145</v>
      </c>
      <c r="I132" s="73">
        <v>4.6333333344663998</v>
      </c>
      <c r="J132" s="73" t="s">
        <v>190</v>
      </c>
      <c r="K132" s="73"/>
      <c r="L132" s="73"/>
      <c r="M132" s="73">
        <f t="shared" si="2"/>
        <v>2</v>
      </c>
      <c r="N132" s="73">
        <v>0</v>
      </c>
      <c r="O132" s="73">
        <v>1</v>
      </c>
      <c r="P132" s="73">
        <v>1</v>
      </c>
      <c r="Q132" s="73">
        <v>0</v>
      </c>
      <c r="R132" s="73">
        <v>0</v>
      </c>
      <c r="S132" s="73">
        <v>2</v>
      </c>
      <c r="T132" s="73">
        <v>0</v>
      </c>
      <c r="U132" s="73">
        <v>0</v>
      </c>
      <c r="V132" s="73">
        <v>1170</v>
      </c>
      <c r="W132" s="73"/>
      <c r="X132" s="73"/>
      <c r="Y132" s="73"/>
      <c r="Z132" s="73"/>
      <c r="AA132" s="73">
        <v>1</v>
      </c>
      <c r="AB132" s="74">
        <f t="shared" si="3"/>
        <v>2</v>
      </c>
      <c r="AC132" s="74"/>
    </row>
    <row r="133" spans="1:29" s="75" customFormat="1" ht="45" x14ac:dyDescent="0.25">
      <c r="A133" s="73">
        <v>123</v>
      </c>
      <c r="B133" s="73" t="s">
        <v>192</v>
      </c>
      <c r="C133" s="73" t="s">
        <v>190</v>
      </c>
      <c r="D133" s="73" t="s">
        <v>227</v>
      </c>
      <c r="E133" s="73" t="s">
        <v>168</v>
      </c>
      <c r="F133" s="76">
        <v>43145.490972222222</v>
      </c>
      <c r="G133" s="76">
        <v>43145.684027777781</v>
      </c>
      <c r="H133" s="73" t="s">
        <v>145</v>
      </c>
      <c r="I133" s="73">
        <v>4.6333333344663998</v>
      </c>
      <c r="J133" s="73" t="s">
        <v>190</v>
      </c>
      <c r="K133" s="73"/>
      <c r="L133" s="73"/>
      <c r="M133" s="73">
        <f t="shared" si="2"/>
        <v>1</v>
      </c>
      <c r="N133" s="73">
        <v>0</v>
      </c>
      <c r="O133" s="73">
        <v>1</v>
      </c>
      <c r="P133" s="73">
        <v>0</v>
      </c>
      <c r="Q133" s="73">
        <v>0</v>
      </c>
      <c r="R133" s="73">
        <v>0</v>
      </c>
      <c r="S133" s="73">
        <v>1</v>
      </c>
      <c r="T133" s="73">
        <v>0</v>
      </c>
      <c r="U133" s="73">
        <v>0</v>
      </c>
      <c r="V133" s="73">
        <v>380</v>
      </c>
      <c r="W133" s="73"/>
      <c r="X133" s="73"/>
      <c r="Y133" s="73"/>
      <c r="Z133" s="73"/>
      <c r="AA133" s="73">
        <v>1</v>
      </c>
      <c r="AB133" s="74">
        <f t="shared" si="3"/>
        <v>2</v>
      </c>
      <c r="AC133" s="74"/>
    </row>
    <row r="134" spans="1:29" s="75" customFormat="1" ht="45" x14ac:dyDescent="0.25">
      <c r="A134" s="73">
        <v>124</v>
      </c>
      <c r="B134" s="73" t="s">
        <v>219</v>
      </c>
      <c r="C134" s="73" t="s">
        <v>190</v>
      </c>
      <c r="D134" s="73" t="s">
        <v>322</v>
      </c>
      <c r="E134" s="73" t="s">
        <v>168</v>
      </c>
      <c r="F134" s="76">
        <v>43145.604166666664</v>
      </c>
      <c r="G134" s="76">
        <v>43145.673611111109</v>
      </c>
      <c r="H134" s="73" t="s">
        <v>145</v>
      </c>
      <c r="I134" s="73">
        <v>1.6666666656383</v>
      </c>
      <c r="J134" s="73" t="s">
        <v>190</v>
      </c>
      <c r="K134" s="73"/>
      <c r="L134" s="73"/>
      <c r="M134" s="73">
        <f t="shared" si="2"/>
        <v>1</v>
      </c>
      <c r="N134" s="73">
        <v>0</v>
      </c>
      <c r="O134" s="73">
        <v>1</v>
      </c>
      <c r="P134" s="73">
        <v>0</v>
      </c>
      <c r="Q134" s="73">
        <v>0</v>
      </c>
      <c r="R134" s="73">
        <v>0</v>
      </c>
      <c r="S134" s="73">
        <v>1</v>
      </c>
      <c r="T134" s="73">
        <v>0</v>
      </c>
      <c r="U134" s="73">
        <v>0</v>
      </c>
      <c r="V134" s="73">
        <v>80</v>
      </c>
      <c r="W134" s="73"/>
      <c r="X134" s="73"/>
      <c r="Y134" s="73"/>
      <c r="Z134" s="73"/>
      <c r="AA134" s="73">
        <v>1</v>
      </c>
      <c r="AB134" s="74">
        <f t="shared" si="3"/>
        <v>2</v>
      </c>
      <c r="AC134" s="74"/>
    </row>
    <row r="135" spans="1:29" s="75" customFormat="1" ht="45" x14ac:dyDescent="0.25">
      <c r="A135" s="73">
        <v>125</v>
      </c>
      <c r="B135" s="73" t="s">
        <v>192</v>
      </c>
      <c r="C135" s="73" t="s">
        <v>190</v>
      </c>
      <c r="D135" s="73" t="s">
        <v>323</v>
      </c>
      <c r="E135" s="73" t="s">
        <v>168</v>
      </c>
      <c r="F135" s="76">
        <v>43146.414583333331</v>
      </c>
      <c r="G135" s="76">
        <v>43146.553472222222</v>
      </c>
      <c r="H135" s="73" t="s">
        <v>145</v>
      </c>
      <c r="I135" s="73">
        <v>3.3333333335468001</v>
      </c>
      <c r="J135" s="73" t="s">
        <v>190</v>
      </c>
      <c r="K135" s="73"/>
      <c r="L135" s="73"/>
      <c r="M135" s="73">
        <f t="shared" si="2"/>
        <v>1</v>
      </c>
      <c r="N135" s="73">
        <v>0</v>
      </c>
      <c r="O135" s="73">
        <v>1</v>
      </c>
      <c r="P135" s="73">
        <v>0</v>
      </c>
      <c r="Q135" s="73">
        <v>0</v>
      </c>
      <c r="R135" s="73">
        <v>0</v>
      </c>
      <c r="S135" s="73">
        <v>1</v>
      </c>
      <c r="T135" s="73">
        <v>0</v>
      </c>
      <c r="U135" s="73">
        <v>0</v>
      </c>
      <c r="V135" s="73">
        <v>1300</v>
      </c>
      <c r="W135" s="73"/>
      <c r="X135" s="73"/>
      <c r="Y135" s="73"/>
      <c r="Z135" s="73"/>
      <c r="AA135" s="73">
        <v>1</v>
      </c>
      <c r="AB135" s="74">
        <f t="shared" ref="AB135:AB195" si="4">MONTH(F135)</f>
        <v>2</v>
      </c>
      <c r="AC135" s="74"/>
    </row>
    <row r="136" spans="1:29" s="75" customFormat="1" ht="45" x14ac:dyDescent="0.25">
      <c r="A136" s="73">
        <v>126</v>
      </c>
      <c r="B136" s="73" t="s">
        <v>192</v>
      </c>
      <c r="C136" s="73" t="s">
        <v>190</v>
      </c>
      <c r="D136" s="73" t="s">
        <v>295</v>
      </c>
      <c r="E136" s="73" t="s">
        <v>168</v>
      </c>
      <c r="F136" s="76">
        <v>43146.414583333331</v>
      </c>
      <c r="G136" s="76">
        <v>43146.553472222222</v>
      </c>
      <c r="H136" s="73" t="s">
        <v>145</v>
      </c>
      <c r="I136" s="73">
        <v>3.3333333335468001</v>
      </c>
      <c r="J136" s="73" t="s">
        <v>190</v>
      </c>
      <c r="K136" s="73"/>
      <c r="L136" s="73"/>
      <c r="M136" s="73">
        <f t="shared" si="2"/>
        <v>1</v>
      </c>
      <c r="N136" s="73">
        <v>0</v>
      </c>
      <c r="O136" s="73">
        <v>1</v>
      </c>
      <c r="P136" s="73">
        <v>0</v>
      </c>
      <c r="Q136" s="73">
        <v>0</v>
      </c>
      <c r="R136" s="73">
        <v>0</v>
      </c>
      <c r="S136" s="73">
        <v>1</v>
      </c>
      <c r="T136" s="73">
        <v>0</v>
      </c>
      <c r="U136" s="73">
        <v>0</v>
      </c>
      <c r="V136" s="73">
        <v>1530</v>
      </c>
      <c r="W136" s="73"/>
      <c r="X136" s="73"/>
      <c r="Y136" s="73"/>
      <c r="Z136" s="73"/>
      <c r="AA136" s="73">
        <v>1</v>
      </c>
      <c r="AB136" s="74">
        <f t="shared" si="4"/>
        <v>2</v>
      </c>
      <c r="AC136" s="74"/>
    </row>
    <row r="137" spans="1:29" s="75" customFormat="1" ht="45" x14ac:dyDescent="0.25">
      <c r="A137" s="73">
        <v>127</v>
      </c>
      <c r="B137" s="73" t="s">
        <v>208</v>
      </c>
      <c r="C137" s="73" t="s">
        <v>190</v>
      </c>
      <c r="D137" s="73" t="s">
        <v>283</v>
      </c>
      <c r="E137" s="73" t="s">
        <v>168</v>
      </c>
      <c r="F137" s="76">
        <v>43146.467361111114</v>
      </c>
      <c r="G137" s="76">
        <v>43146.638194444444</v>
      </c>
      <c r="H137" s="73" t="s">
        <v>145</v>
      </c>
      <c r="I137" s="73">
        <v>4.0999999992199996</v>
      </c>
      <c r="J137" s="73" t="s">
        <v>190</v>
      </c>
      <c r="K137" s="73"/>
      <c r="L137" s="73"/>
      <c r="M137" s="73">
        <f t="shared" si="2"/>
        <v>1</v>
      </c>
      <c r="N137" s="73">
        <v>0</v>
      </c>
      <c r="O137" s="73">
        <v>1</v>
      </c>
      <c r="P137" s="73">
        <v>0</v>
      </c>
      <c r="Q137" s="73">
        <v>0</v>
      </c>
      <c r="R137" s="73">
        <v>0</v>
      </c>
      <c r="S137" s="73">
        <v>1</v>
      </c>
      <c r="T137" s="73">
        <v>0</v>
      </c>
      <c r="U137" s="73">
        <v>0</v>
      </c>
      <c r="V137" s="73">
        <v>290</v>
      </c>
      <c r="W137" s="73"/>
      <c r="X137" s="73"/>
      <c r="Y137" s="73"/>
      <c r="Z137" s="73"/>
      <c r="AA137" s="73">
        <v>1</v>
      </c>
      <c r="AB137" s="74">
        <f t="shared" si="4"/>
        <v>2</v>
      </c>
      <c r="AC137" s="74"/>
    </row>
    <row r="138" spans="1:29" s="75" customFormat="1" ht="45" x14ac:dyDescent="0.25">
      <c r="A138" s="73">
        <v>128</v>
      </c>
      <c r="B138" s="73" t="s">
        <v>200</v>
      </c>
      <c r="C138" s="73" t="s">
        <v>190</v>
      </c>
      <c r="D138" s="73" t="s">
        <v>304</v>
      </c>
      <c r="E138" s="73" t="s">
        <v>168</v>
      </c>
      <c r="F138" s="76">
        <v>43146.467361111114</v>
      </c>
      <c r="G138" s="76">
        <v>43146.793749999997</v>
      </c>
      <c r="H138" s="73" t="s">
        <v>145</v>
      </c>
      <c r="I138" s="73">
        <v>7.8333333335467996</v>
      </c>
      <c r="J138" s="73" t="s">
        <v>190</v>
      </c>
      <c r="K138" s="73"/>
      <c r="L138" s="73"/>
      <c r="M138" s="73">
        <f t="shared" si="2"/>
        <v>1</v>
      </c>
      <c r="N138" s="73">
        <v>0</v>
      </c>
      <c r="O138" s="73">
        <v>1</v>
      </c>
      <c r="P138" s="73">
        <v>0</v>
      </c>
      <c r="Q138" s="73">
        <v>0</v>
      </c>
      <c r="R138" s="73">
        <v>0</v>
      </c>
      <c r="S138" s="73">
        <v>1</v>
      </c>
      <c r="T138" s="73">
        <v>0</v>
      </c>
      <c r="U138" s="73">
        <v>0</v>
      </c>
      <c r="V138" s="73">
        <v>530</v>
      </c>
      <c r="W138" s="73"/>
      <c r="X138" s="73"/>
      <c r="Y138" s="73"/>
      <c r="Z138" s="73"/>
      <c r="AA138" s="73">
        <v>1</v>
      </c>
      <c r="AB138" s="74">
        <f t="shared" si="4"/>
        <v>2</v>
      </c>
      <c r="AC138" s="74"/>
    </row>
    <row r="139" spans="1:29" s="75" customFormat="1" ht="45" x14ac:dyDescent="0.25">
      <c r="A139" s="73">
        <v>129</v>
      </c>
      <c r="B139" s="73" t="s">
        <v>208</v>
      </c>
      <c r="C139" s="73" t="s">
        <v>190</v>
      </c>
      <c r="D139" s="73" t="s">
        <v>324</v>
      </c>
      <c r="E139" s="73" t="s">
        <v>168</v>
      </c>
      <c r="F139" s="76">
        <v>43146.467361111114</v>
      </c>
      <c r="G139" s="76">
        <v>43146.638194444444</v>
      </c>
      <c r="H139" s="73" t="s">
        <v>145</v>
      </c>
      <c r="I139" s="73">
        <v>4.0999999992199996</v>
      </c>
      <c r="J139" s="73" t="s">
        <v>190</v>
      </c>
      <c r="K139" s="73"/>
      <c r="L139" s="73"/>
      <c r="M139" s="73">
        <f t="shared" si="2"/>
        <v>1</v>
      </c>
      <c r="N139" s="73">
        <v>0</v>
      </c>
      <c r="O139" s="73">
        <v>1</v>
      </c>
      <c r="P139" s="73">
        <v>0</v>
      </c>
      <c r="Q139" s="73">
        <v>0</v>
      </c>
      <c r="R139" s="73">
        <v>0</v>
      </c>
      <c r="S139" s="73">
        <v>1</v>
      </c>
      <c r="T139" s="73">
        <v>0</v>
      </c>
      <c r="U139" s="73">
        <v>0</v>
      </c>
      <c r="V139" s="73">
        <v>100</v>
      </c>
      <c r="W139" s="73"/>
      <c r="X139" s="73"/>
      <c r="Y139" s="73"/>
      <c r="Z139" s="73"/>
      <c r="AA139" s="73">
        <v>1</v>
      </c>
      <c r="AB139" s="74">
        <f t="shared" si="4"/>
        <v>2</v>
      </c>
      <c r="AC139" s="74"/>
    </row>
    <row r="140" spans="1:29" s="75" customFormat="1" ht="45" x14ac:dyDescent="0.25">
      <c r="A140" s="73">
        <v>130</v>
      </c>
      <c r="B140" s="73" t="s">
        <v>208</v>
      </c>
      <c r="C140" s="73" t="s">
        <v>190</v>
      </c>
      <c r="D140" s="73" t="s">
        <v>325</v>
      </c>
      <c r="E140" s="73" t="s">
        <v>168</v>
      </c>
      <c r="F140" s="76">
        <v>43146.515277777777</v>
      </c>
      <c r="G140" s="76">
        <v>43146.676388888889</v>
      </c>
      <c r="H140" s="73" t="s">
        <v>145</v>
      </c>
      <c r="I140" s="73">
        <v>3.8666666665231002</v>
      </c>
      <c r="J140" s="73" t="s">
        <v>190</v>
      </c>
      <c r="K140" s="73"/>
      <c r="L140" s="73"/>
      <c r="M140" s="73">
        <f t="shared" ref="M140:M203" si="5">SUM(N140:P140)</f>
        <v>1</v>
      </c>
      <c r="N140" s="73">
        <v>0</v>
      </c>
      <c r="O140" s="73">
        <v>1</v>
      </c>
      <c r="P140" s="73">
        <v>0</v>
      </c>
      <c r="Q140" s="73">
        <v>0</v>
      </c>
      <c r="R140" s="73">
        <v>0</v>
      </c>
      <c r="S140" s="73">
        <v>1</v>
      </c>
      <c r="T140" s="73">
        <v>0</v>
      </c>
      <c r="U140" s="73">
        <v>0</v>
      </c>
      <c r="V140" s="73">
        <v>420</v>
      </c>
      <c r="W140" s="73"/>
      <c r="X140" s="73"/>
      <c r="Y140" s="73"/>
      <c r="Z140" s="73"/>
      <c r="AA140" s="73">
        <v>1</v>
      </c>
      <c r="AB140" s="74">
        <f t="shared" si="4"/>
        <v>2</v>
      </c>
      <c r="AC140" s="74"/>
    </row>
    <row r="141" spans="1:29" s="75" customFormat="1" ht="45" x14ac:dyDescent="0.25">
      <c r="A141" s="73">
        <v>131</v>
      </c>
      <c r="B141" s="73" t="s">
        <v>208</v>
      </c>
      <c r="C141" s="73" t="s">
        <v>190</v>
      </c>
      <c r="D141" s="73" t="s">
        <v>246</v>
      </c>
      <c r="E141" s="73" t="s">
        <v>168</v>
      </c>
      <c r="F141" s="76">
        <v>43146.515277777777</v>
      </c>
      <c r="G141" s="76">
        <v>43146.676388888889</v>
      </c>
      <c r="H141" s="73" t="s">
        <v>145</v>
      </c>
      <c r="I141" s="73">
        <v>3.8666666665231002</v>
      </c>
      <c r="J141" s="73" t="s">
        <v>190</v>
      </c>
      <c r="K141" s="73"/>
      <c r="L141" s="73"/>
      <c r="M141" s="73">
        <f t="shared" si="5"/>
        <v>1</v>
      </c>
      <c r="N141" s="73">
        <v>0</v>
      </c>
      <c r="O141" s="73">
        <v>1</v>
      </c>
      <c r="P141" s="73">
        <v>0</v>
      </c>
      <c r="Q141" s="73">
        <v>0</v>
      </c>
      <c r="R141" s="73">
        <v>0</v>
      </c>
      <c r="S141" s="73">
        <v>1</v>
      </c>
      <c r="T141" s="73">
        <v>0</v>
      </c>
      <c r="U141" s="73">
        <v>0</v>
      </c>
      <c r="V141" s="73">
        <v>420</v>
      </c>
      <c r="W141" s="73"/>
      <c r="X141" s="73"/>
      <c r="Y141" s="73"/>
      <c r="Z141" s="73"/>
      <c r="AA141" s="73">
        <v>1</v>
      </c>
      <c r="AB141" s="74">
        <f t="shared" si="4"/>
        <v>2</v>
      </c>
      <c r="AC141" s="74"/>
    </row>
    <row r="142" spans="1:29" s="75" customFormat="1" ht="45" x14ac:dyDescent="0.25">
      <c r="A142" s="73">
        <v>132</v>
      </c>
      <c r="B142" s="73" t="s">
        <v>189</v>
      </c>
      <c r="C142" s="73" t="s">
        <v>190</v>
      </c>
      <c r="D142" s="73" t="s">
        <v>326</v>
      </c>
      <c r="E142" s="73" t="s">
        <v>168</v>
      </c>
      <c r="F142" s="76">
        <v>43146.545138888891</v>
      </c>
      <c r="G142" s="76">
        <v>43146.795138888891</v>
      </c>
      <c r="H142" s="73" t="s">
        <v>145</v>
      </c>
      <c r="I142" s="73">
        <v>6</v>
      </c>
      <c r="J142" s="73" t="s">
        <v>190</v>
      </c>
      <c r="K142" s="73"/>
      <c r="L142" s="73"/>
      <c r="M142" s="73">
        <f t="shared" si="5"/>
        <v>15</v>
      </c>
      <c r="N142" s="73">
        <v>0</v>
      </c>
      <c r="O142" s="73">
        <v>1</v>
      </c>
      <c r="P142" s="73">
        <v>14</v>
      </c>
      <c r="Q142" s="73">
        <v>0</v>
      </c>
      <c r="R142" s="73">
        <v>0</v>
      </c>
      <c r="S142" s="73">
        <v>15</v>
      </c>
      <c r="T142" s="73">
        <v>0</v>
      </c>
      <c r="U142" s="73">
        <v>0</v>
      </c>
      <c r="V142" s="73">
        <v>350</v>
      </c>
      <c r="W142" s="73"/>
      <c r="X142" s="73"/>
      <c r="Y142" s="73"/>
      <c r="Z142" s="73"/>
      <c r="AA142" s="73">
        <v>1</v>
      </c>
      <c r="AB142" s="74">
        <f t="shared" si="4"/>
        <v>2</v>
      </c>
      <c r="AC142" s="74"/>
    </row>
    <row r="143" spans="1:29" s="75" customFormat="1" ht="45" x14ac:dyDescent="0.25">
      <c r="A143" s="73">
        <v>133</v>
      </c>
      <c r="B143" s="73" t="s">
        <v>208</v>
      </c>
      <c r="C143" s="73" t="s">
        <v>190</v>
      </c>
      <c r="D143" s="73" t="s">
        <v>246</v>
      </c>
      <c r="E143" s="73" t="s">
        <v>168</v>
      </c>
      <c r="F143" s="76">
        <v>43147.4375</v>
      </c>
      <c r="G143" s="76">
        <v>43147.636111111111</v>
      </c>
      <c r="H143" s="73" t="s">
        <v>145</v>
      </c>
      <c r="I143" s="73">
        <v>4.7666666663135002</v>
      </c>
      <c r="J143" s="73" t="s">
        <v>190</v>
      </c>
      <c r="K143" s="73"/>
      <c r="L143" s="73"/>
      <c r="M143" s="73">
        <f t="shared" si="5"/>
        <v>1</v>
      </c>
      <c r="N143" s="73">
        <v>0</v>
      </c>
      <c r="O143" s="73">
        <v>1</v>
      </c>
      <c r="P143" s="73">
        <v>0</v>
      </c>
      <c r="Q143" s="73">
        <v>0</v>
      </c>
      <c r="R143" s="73">
        <v>0</v>
      </c>
      <c r="S143" s="73">
        <v>1</v>
      </c>
      <c r="T143" s="73">
        <v>0</v>
      </c>
      <c r="U143" s="73">
        <v>0</v>
      </c>
      <c r="V143" s="73">
        <v>420</v>
      </c>
      <c r="W143" s="73"/>
      <c r="X143" s="73"/>
      <c r="Y143" s="73"/>
      <c r="Z143" s="73"/>
      <c r="AA143" s="73">
        <v>1</v>
      </c>
      <c r="AB143" s="74">
        <f t="shared" si="4"/>
        <v>2</v>
      </c>
      <c r="AC143" s="74"/>
    </row>
    <row r="144" spans="1:29" s="75" customFormat="1" ht="45" x14ac:dyDescent="0.25">
      <c r="A144" s="73">
        <v>134</v>
      </c>
      <c r="B144" s="73" t="s">
        <v>200</v>
      </c>
      <c r="C144" s="73" t="s">
        <v>190</v>
      </c>
      <c r="D144" s="73" t="s">
        <v>327</v>
      </c>
      <c r="E144" s="73" t="s">
        <v>168</v>
      </c>
      <c r="F144" s="76">
        <v>43147.570138888892</v>
      </c>
      <c r="G144" s="76">
        <v>43147.743750000001</v>
      </c>
      <c r="H144" s="73" t="s">
        <v>145</v>
      </c>
      <c r="I144" s="73">
        <v>4.1666666664532004</v>
      </c>
      <c r="J144" s="73" t="s">
        <v>190</v>
      </c>
      <c r="K144" s="73"/>
      <c r="L144" s="73"/>
      <c r="M144" s="73">
        <f t="shared" si="5"/>
        <v>1</v>
      </c>
      <c r="N144" s="73">
        <v>0</v>
      </c>
      <c r="O144" s="73">
        <v>1</v>
      </c>
      <c r="P144" s="73">
        <v>0</v>
      </c>
      <c r="Q144" s="73">
        <v>0</v>
      </c>
      <c r="R144" s="73">
        <v>0</v>
      </c>
      <c r="S144" s="73">
        <v>1</v>
      </c>
      <c r="T144" s="73">
        <v>0</v>
      </c>
      <c r="U144" s="73">
        <v>0</v>
      </c>
      <c r="V144" s="73">
        <v>240</v>
      </c>
      <c r="W144" s="73"/>
      <c r="X144" s="73"/>
      <c r="Y144" s="73"/>
      <c r="Z144" s="73"/>
      <c r="AA144" s="73">
        <v>1</v>
      </c>
      <c r="AB144" s="74">
        <f t="shared" si="4"/>
        <v>2</v>
      </c>
      <c r="AC144" s="74"/>
    </row>
    <row r="145" spans="1:29" s="75" customFormat="1" ht="45" x14ac:dyDescent="0.25">
      <c r="A145" s="73">
        <v>135</v>
      </c>
      <c r="B145" s="73" t="s">
        <v>208</v>
      </c>
      <c r="C145" s="73" t="s">
        <v>190</v>
      </c>
      <c r="D145" s="73" t="s">
        <v>231</v>
      </c>
      <c r="E145" s="73" t="s">
        <v>168</v>
      </c>
      <c r="F145" s="76">
        <v>43148.453472222223</v>
      </c>
      <c r="G145" s="76">
        <v>43148.640972222223</v>
      </c>
      <c r="H145" s="73" t="s">
        <v>145</v>
      </c>
      <c r="I145" s="73">
        <v>4.5</v>
      </c>
      <c r="J145" s="73" t="s">
        <v>190</v>
      </c>
      <c r="K145" s="73"/>
      <c r="L145" s="73"/>
      <c r="M145" s="73">
        <f t="shared" si="5"/>
        <v>1</v>
      </c>
      <c r="N145" s="73">
        <v>0</v>
      </c>
      <c r="O145" s="73">
        <v>1</v>
      </c>
      <c r="P145" s="73">
        <v>0</v>
      </c>
      <c r="Q145" s="73">
        <v>0</v>
      </c>
      <c r="R145" s="73">
        <v>0</v>
      </c>
      <c r="S145" s="73">
        <v>1</v>
      </c>
      <c r="T145" s="73">
        <v>0</v>
      </c>
      <c r="U145" s="73">
        <v>0</v>
      </c>
      <c r="V145" s="73">
        <v>360</v>
      </c>
      <c r="W145" s="73"/>
      <c r="X145" s="73"/>
      <c r="Y145" s="73"/>
      <c r="Z145" s="73"/>
      <c r="AA145" s="73">
        <v>1</v>
      </c>
      <c r="AB145" s="74">
        <f t="shared" si="4"/>
        <v>2</v>
      </c>
      <c r="AC145" s="74"/>
    </row>
    <row r="146" spans="1:29" s="75" customFormat="1" ht="45" x14ac:dyDescent="0.25">
      <c r="A146" s="73">
        <v>136</v>
      </c>
      <c r="B146" s="73" t="s">
        <v>189</v>
      </c>
      <c r="C146" s="73" t="s">
        <v>190</v>
      </c>
      <c r="D146" s="73" t="s">
        <v>276</v>
      </c>
      <c r="E146" s="73" t="s">
        <v>168</v>
      </c>
      <c r="F146" s="76">
        <v>43149.416666666664</v>
      </c>
      <c r="G146" s="76">
        <v>43149.440972222219</v>
      </c>
      <c r="H146" s="73" t="s">
        <v>145</v>
      </c>
      <c r="I146" s="73">
        <v>0.58333333191695003</v>
      </c>
      <c r="J146" s="73" t="s">
        <v>190</v>
      </c>
      <c r="K146" s="73"/>
      <c r="L146" s="73"/>
      <c r="M146" s="73">
        <f t="shared" si="5"/>
        <v>1</v>
      </c>
      <c r="N146" s="73">
        <v>0</v>
      </c>
      <c r="O146" s="73">
        <v>1</v>
      </c>
      <c r="P146" s="73">
        <v>0</v>
      </c>
      <c r="Q146" s="73">
        <v>0</v>
      </c>
      <c r="R146" s="73">
        <v>0</v>
      </c>
      <c r="S146" s="73">
        <v>1</v>
      </c>
      <c r="T146" s="73">
        <v>0</v>
      </c>
      <c r="U146" s="73">
        <v>0</v>
      </c>
      <c r="V146" s="73">
        <v>0</v>
      </c>
      <c r="W146" s="73"/>
      <c r="X146" s="73"/>
      <c r="Y146" s="73"/>
      <c r="Z146" s="73"/>
      <c r="AA146" s="73">
        <v>1</v>
      </c>
      <c r="AB146" s="74">
        <f t="shared" si="4"/>
        <v>2</v>
      </c>
      <c r="AC146" s="74"/>
    </row>
    <row r="147" spans="1:29" s="75" customFormat="1" ht="45" x14ac:dyDescent="0.25">
      <c r="A147" s="73">
        <v>137</v>
      </c>
      <c r="B147" s="73" t="s">
        <v>189</v>
      </c>
      <c r="C147" s="73" t="s">
        <v>190</v>
      </c>
      <c r="D147" s="73" t="s">
        <v>328</v>
      </c>
      <c r="E147" s="73" t="s">
        <v>168</v>
      </c>
      <c r="F147" s="76">
        <v>43149.631944444445</v>
      </c>
      <c r="G147" s="76">
        <v>43149.802083333336</v>
      </c>
      <c r="H147" s="73" t="s">
        <v>145</v>
      </c>
      <c r="I147" s="73">
        <v>4.0833333335467996</v>
      </c>
      <c r="J147" s="73" t="s">
        <v>190</v>
      </c>
      <c r="K147" s="73"/>
      <c r="L147" s="73"/>
      <c r="M147" s="73">
        <f t="shared" si="5"/>
        <v>1</v>
      </c>
      <c r="N147" s="73">
        <v>0</v>
      </c>
      <c r="O147" s="73">
        <v>1</v>
      </c>
      <c r="P147" s="73">
        <v>0</v>
      </c>
      <c r="Q147" s="73">
        <v>0</v>
      </c>
      <c r="R147" s="73">
        <v>0</v>
      </c>
      <c r="S147" s="73">
        <v>1</v>
      </c>
      <c r="T147" s="73">
        <v>0</v>
      </c>
      <c r="U147" s="73">
        <v>0</v>
      </c>
      <c r="V147" s="73">
        <v>80</v>
      </c>
      <c r="W147" s="73"/>
      <c r="X147" s="73"/>
      <c r="Y147" s="73"/>
      <c r="Z147" s="73"/>
      <c r="AA147" s="73">
        <v>1</v>
      </c>
      <c r="AB147" s="74">
        <f t="shared" si="4"/>
        <v>2</v>
      </c>
      <c r="AC147" s="74"/>
    </row>
    <row r="148" spans="1:29" s="75" customFormat="1" ht="45" x14ac:dyDescent="0.25">
      <c r="A148" s="73">
        <v>138</v>
      </c>
      <c r="B148" s="73" t="s">
        <v>189</v>
      </c>
      <c r="C148" s="73" t="s">
        <v>190</v>
      </c>
      <c r="D148" s="73" t="s">
        <v>203</v>
      </c>
      <c r="E148" s="73" t="s">
        <v>168</v>
      </c>
      <c r="F148" s="76">
        <v>43150.421527777777</v>
      </c>
      <c r="G148" s="76">
        <v>43150.495833333334</v>
      </c>
      <c r="H148" s="73" t="s">
        <v>145</v>
      </c>
      <c r="I148" s="73">
        <v>1.7833333319868001</v>
      </c>
      <c r="J148" s="73" t="s">
        <v>190</v>
      </c>
      <c r="K148" s="73"/>
      <c r="L148" s="73"/>
      <c r="M148" s="73">
        <f t="shared" si="5"/>
        <v>1</v>
      </c>
      <c r="N148" s="73">
        <v>0</v>
      </c>
      <c r="O148" s="73">
        <v>1</v>
      </c>
      <c r="P148" s="73">
        <v>0</v>
      </c>
      <c r="Q148" s="73">
        <v>0</v>
      </c>
      <c r="R148" s="73">
        <v>0</v>
      </c>
      <c r="S148" s="73">
        <v>1</v>
      </c>
      <c r="T148" s="73">
        <v>0</v>
      </c>
      <c r="U148" s="73">
        <v>0</v>
      </c>
      <c r="V148" s="73">
        <v>500</v>
      </c>
      <c r="W148" s="73"/>
      <c r="X148" s="73"/>
      <c r="Y148" s="73"/>
      <c r="Z148" s="73"/>
      <c r="AA148" s="73">
        <v>1</v>
      </c>
      <c r="AB148" s="74">
        <f t="shared" si="4"/>
        <v>2</v>
      </c>
      <c r="AC148" s="74"/>
    </row>
    <row r="149" spans="1:29" s="75" customFormat="1" ht="45" x14ac:dyDescent="0.25">
      <c r="A149" s="73">
        <v>139</v>
      </c>
      <c r="B149" s="73" t="s">
        <v>189</v>
      </c>
      <c r="C149" s="73" t="s">
        <v>190</v>
      </c>
      <c r="D149" s="73" t="s">
        <v>245</v>
      </c>
      <c r="E149" s="73" t="s">
        <v>168</v>
      </c>
      <c r="F149" s="76">
        <v>43150.510416666664</v>
      </c>
      <c r="G149" s="76">
        <v>43150.649305555555</v>
      </c>
      <c r="H149" s="73" t="s">
        <v>145</v>
      </c>
      <c r="I149" s="73">
        <v>3.3333333335468001</v>
      </c>
      <c r="J149" s="73" t="s">
        <v>190</v>
      </c>
      <c r="K149" s="73"/>
      <c r="L149" s="73"/>
      <c r="M149" s="73">
        <f t="shared" si="5"/>
        <v>1</v>
      </c>
      <c r="N149" s="73">
        <v>0</v>
      </c>
      <c r="O149" s="73">
        <v>1</v>
      </c>
      <c r="P149" s="73">
        <v>0</v>
      </c>
      <c r="Q149" s="73">
        <v>0</v>
      </c>
      <c r="R149" s="73">
        <v>0</v>
      </c>
      <c r="S149" s="73">
        <v>1</v>
      </c>
      <c r="T149" s="73">
        <v>0</v>
      </c>
      <c r="U149" s="73">
        <v>0</v>
      </c>
      <c r="V149" s="73">
        <v>300</v>
      </c>
      <c r="W149" s="73"/>
      <c r="X149" s="73"/>
      <c r="Y149" s="73"/>
      <c r="Z149" s="73"/>
      <c r="AA149" s="73">
        <v>1</v>
      </c>
      <c r="AB149" s="74">
        <f t="shared" si="4"/>
        <v>2</v>
      </c>
      <c r="AC149" s="74"/>
    </row>
    <row r="150" spans="1:29" s="75" customFormat="1" ht="45" x14ac:dyDescent="0.25">
      <c r="A150" s="73">
        <v>140</v>
      </c>
      <c r="B150" s="73" t="s">
        <v>189</v>
      </c>
      <c r="C150" s="73" t="s">
        <v>190</v>
      </c>
      <c r="D150" s="73" t="s">
        <v>304</v>
      </c>
      <c r="E150" s="73" t="s">
        <v>168</v>
      </c>
      <c r="F150" s="76">
        <v>43151.400694444441</v>
      </c>
      <c r="G150" s="76">
        <v>43151.720833333333</v>
      </c>
      <c r="H150" s="73" t="s">
        <v>145</v>
      </c>
      <c r="I150" s="73">
        <v>7.6833333335817002</v>
      </c>
      <c r="J150" s="73" t="s">
        <v>190</v>
      </c>
      <c r="K150" s="73"/>
      <c r="L150" s="73"/>
      <c r="M150" s="73">
        <f t="shared" si="5"/>
        <v>1</v>
      </c>
      <c r="N150" s="73">
        <v>0</v>
      </c>
      <c r="O150" s="73">
        <v>1</v>
      </c>
      <c r="P150" s="73">
        <v>0</v>
      </c>
      <c r="Q150" s="73">
        <v>0</v>
      </c>
      <c r="R150" s="73">
        <v>0</v>
      </c>
      <c r="S150" s="73">
        <v>1</v>
      </c>
      <c r="T150" s="73">
        <v>0</v>
      </c>
      <c r="U150" s="73">
        <v>0</v>
      </c>
      <c r="V150" s="73">
        <v>1110</v>
      </c>
      <c r="W150" s="73"/>
      <c r="X150" s="73"/>
      <c r="Y150" s="73"/>
      <c r="Z150" s="73"/>
      <c r="AA150" s="73">
        <v>1</v>
      </c>
      <c r="AB150" s="74">
        <f t="shared" si="4"/>
        <v>2</v>
      </c>
      <c r="AC150" s="74"/>
    </row>
    <row r="151" spans="1:29" s="75" customFormat="1" ht="45" x14ac:dyDescent="0.25">
      <c r="A151" s="73">
        <v>141</v>
      </c>
      <c r="B151" s="73" t="s">
        <v>208</v>
      </c>
      <c r="C151" s="73" t="s">
        <v>190</v>
      </c>
      <c r="D151" s="73" t="s">
        <v>329</v>
      </c>
      <c r="E151" s="73" t="s">
        <v>168</v>
      </c>
      <c r="F151" s="76">
        <v>43151.410416666666</v>
      </c>
      <c r="G151" s="76">
        <v>43151.49722222222</v>
      </c>
      <c r="H151" s="73" t="s">
        <v>145</v>
      </c>
      <c r="I151" s="73">
        <v>2.0833333319168998</v>
      </c>
      <c r="J151" s="73" t="s">
        <v>190</v>
      </c>
      <c r="K151" s="73"/>
      <c r="L151" s="73"/>
      <c r="M151" s="73">
        <f t="shared" si="5"/>
        <v>1</v>
      </c>
      <c r="N151" s="73">
        <v>0</v>
      </c>
      <c r="O151" s="73">
        <v>1</v>
      </c>
      <c r="P151" s="73">
        <v>0</v>
      </c>
      <c r="Q151" s="73">
        <v>0</v>
      </c>
      <c r="R151" s="73">
        <v>0</v>
      </c>
      <c r="S151" s="73">
        <v>1</v>
      </c>
      <c r="T151" s="73">
        <v>0</v>
      </c>
      <c r="U151" s="73">
        <v>0</v>
      </c>
      <c r="V151" s="73">
        <v>120</v>
      </c>
      <c r="W151" s="73"/>
      <c r="X151" s="73"/>
      <c r="Y151" s="73"/>
      <c r="Z151" s="73"/>
      <c r="AA151" s="73">
        <v>1</v>
      </c>
      <c r="AB151" s="74">
        <f t="shared" si="4"/>
        <v>2</v>
      </c>
      <c r="AC151" s="74"/>
    </row>
    <row r="152" spans="1:29" s="75" customFormat="1" ht="45" x14ac:dyDescent="0.25">
      <c r="A152" s="73">
        <v>142</v>
      </c>
      <c r="B152" s="73" t="s">
        <v>200</v>
      </c>
      <c r="C152" s="73" t="s">
        <v>190</v>
      </c>
      <c r="D152" s="73" t="s">
        <v>330</v>
      </c>
      <c r="E152" s="73" t="s">
        <v>168</v>
      </c>
      <c r="F152" s="76">
        <v>43151.419444444444</v>
      </c>
      <c r="G152" s="76">
        <v>43151.582638888889</v>
      </c>
      <c r="H152" s="73" t="s">
        <v>145</v>
      </c>
      <c r="I152" s="73">
        <v>3.9166666680831002</v>
      </c>
      <c r="J152" s="73" t="s">
        <v>190</v>
      </c>
      <c r="K152" s="73"/>
      <c r="L152" s="73"/>
      <c r="M152" s="73">
        <f t="shared" si="5"/>
        <v>1</v>
      </c>
      <c r="N152" s="73">
        <v>0</v>
      </c>
      <c r="O152" s="73">
        <v>1</v>
      </c>
      <c r="P152" s="73">
        <v>0</v>
      </c>
      <c r="Q152" s="73">
        <v>0</v>
      </c>
      <c r="R152" s="73">
        <v>0</v>
      </c>
      <c r="S152" s="73">
        <v>1</v>
      </c>
      <c r="T152" s="73">
        <v>0</v>
      </c>
      <c r="U152" s="73">
        <v>0</v>
      </c>
      <c r="V152" s="73">
        <v>630</v>
      </c>
      <c r="W152" s="73"/>
      <c r="X152" s="73"/>
      <c r="Y152" s="73"/>
      <c r="Z152" s="73"/>
      <c r="AA152" s="73">
        <v>1</v>
      </c>
      <c r="AB152" s="74">
        <f t="shared" si="4"/>
        <v>2</v>
      </c>
      <c r="AC152" s="74"/>
    </row>
    <row r="153" spans="1:29" s="75" customFormat="1" ht="45" x14ac:dyDescent="0.25">
      <c r="A153" s="73">
        <v>143</v>
      </c>
      <c r="B153" s="73" t="s">
        <v>189</v>
      </c>
      <c r="C153" s="73" t="s">
        <v>190</v>
      </c>
      <c r="D153" s="73" t="s">
        <v>331</v>
      </c>
      <c r="E153" s="73" t="s">
        <v>168</v>
      </c>
      <c r="F153" s="76">
        <v>43151.676388888889</v>
      </c>
      <c r="G153" s="76">
        <v>43151.740277777775</v>
      </c>
      <c r="H153" s="73" t="s">
        <v>145</v>
      </c>
      <c r="I153" s="73">
        <v>1.5333333334420001</v>
      </c>
      <c r="J153" s="73" t="s">
        <v>190</v>
      </c>
      <c r="K153" s="73"/>
      <c r="L153" s="73"/>
      <c r="M153" s="73">
        <f t="shared" si="5"/>
        <v>2</v>
      </c>
      <c r="N153" s="73">
        <v>0</v>
      </c>
      <c r="O153" s="73">
        <v>1</v>
      </c>
      <c r="P153" s="73">
        <v>1</v>
      </c>
      <c r="Q153" s="73">
        <v>0</v>
      </c>
      <c r="R153" s="73">
        <v>0</v>
      </c>
      <c r="S153" s="73">
        <v>2</v>
      </c>
      <c r="T153" s="73">
        <v>0</v>
      </c>
      <c r="U153" s="73">
        <v>0</v>
      </c>
      <c r="V153" s="73">
        <v>200</v>
      </c>
      <c r="W153" s="73"/>
      <c r="X153" s="73"/>
      <c r="Y153" s="73"/>
      <c r="Z153" s="73"/>
      <c r="AA153" s="73">
        <v>1</v>
      </c>
      <c r="AB153" s="74">
        <f t="shared" si="4"/>
        <v>2</v>
      </c>
      <c r="AC153" s="74"/>
    </row>
    <row r="154" spans="1:29" s="75" customFormat="1" ht="45" x14ac:dyDescent="0.25">
      <c r="A154" s="73">
        <v>144</v>
      </c>
      <c r="B154" s="73" t="s">
        <v>200</v>
      </c>
      <c r="C154" s="73" t="s">
        <v>190</v>
      </c>
      <c r="D154" s="73" t="s">
        <v>332</v>
      </c>
      <c r="E154" s="73" t="s">
        <v>168</v>
      </c>
      <c r="F154" s="76">
        <v>43152.695833333331</v>
      </c>
      <c r="G154" s="76">
        <v>43152.775000000001</v>
      </c>
      <c r="H154" s="73" t="s">
        <v>145</v>
      </c>
      <c r="I154" s="73">
        <v>1.90000000078</v>
      </c>
      <c r="J154" s="73" t="s">
        <v>190</v>
      </c>
      <c r="K154" s="73"/>
      <c r="L154" s="73"/>
      <c r="M154" s="73">
        <f t="shared" si="5"/>
        <v>1</v>
      </c>
      <c r="N154" s="73">
        <v>0</v>
      </c>
      <c r="O154" s="73">
        <v>1</v>
      </c>
      <c r="P154" s="73">
        <v>0</v>
      </c>
      <c r="Q154" s="73">
        <v>0</v>
      </c>
      <c r="R154" s="73">
        <v>0</v>
      </c>
      <c r="S154" s="73">
        <v>1</v>
      </c>
      <c r="T154" s="73">
        <v>0</v>
      </c>
      <c r="U154" s="73">
        <v>0</v>
      </c>
      <c r="V154" s="73">
        <v>640</v>
      </c>
      <c r="W154" s="73"/>
      <c r="X154" s="73"/>
      <c r="Y154" s="73"/>
      <c r="Z154" s="73"/>
      <c r="AA154" s="73">
        <v>1</v>
      </c>
      <c r="AB154" s="74">
        <f t="shared" si="4"/>
        <v>2</v>
      </c>
      <c r="AC154" s="74"/>
    </row>
    <row r="155" spans="1:29" s="75" customFormat="1" ht="45" x14ac:dyDescent="0.25">
      <c r="A155" s="73">
        <v>145</v>
      </c>
      <c r="B155" s="73" t="s">
        <v>200</v>
      </c>
      <c r="C155" s="73" t="s">
        <v>190</v>
      </c>
      <c r="D155" s="73" t="s">
        <v>333</v>
      </c>
      <c r="E155" s="73" t="s">
        <v>168</v>
      </c>
      <c r="F155" s="76">
        <v>43153.416666666664</v>
      </c>
      <c r="G155" s="76">
        <v>43153.544444444444</v>
      </c>
      <c r="H155" s="73" t="s">
        <v>145</v>
      </c>
      <c r="I155" s="73">
        <v>3.0666666647884999</v>
      </c>
      <c r="J155" s="73" t="s">
        <v>190</v>
      </c>
      <c r="K155" s="73"/>
      <c r="L155" s="73"/>
      <c r="M155" s="73">
        <f t="shared" si="5"/>
        <v>1</v>
      </c>
      <c r="N155" s="73">
        <v>0</v>
      </c>
      <c r="O155" s="73">
        <v>1</v>
      </c>
      <c r="P155" s="73">
        <v>0</v>
      </c>
      <c r="Q155" s="73">
        <v>0</v>
      </c>
      <c r="R155" s="73">
        <v>0</v>
      </c>
      <c r="S155" s="73">
        <v>1</v>
      </c>
      <c r="T155" s="73">
        <v>0</v>
      </c>
      <c r="U155" s="73">
        <v>0</v>
      </c>
      <c r="V155" s="73">
        <v>70</v>
      </c>
      <c r="W155" s="73"/>
      <c r="X155" s="73"/>
      <c r="Y155" s="73"/>
      <c r="Z155" s="73"/>
      <c r="AA155" s="73">
        <v>1</v>
      </c>
      <c r="AB155" s="74">
        <f t="shared" si="4"/>
        <v>2</v>
      </c>
      <c r="AC155" s="74"/>
    </row>
    <row r="156" spans="1:29" s="75" customFormat="1" ht="45" x14ac:dyDescent="0.25">
      <c r="A156" s="73">
        <v>146</v>
      </c>
      <c r="B156" s="73" t="s">
        <v>200</v>
      </c>
      <c r="C156" s="73" t="s">
        <v>190</v>
      </c>
      <c r="D156" s="73" t="s">
        <v>334</v>
      </c>
      <c r="E156" s="73" t="s">
        <v>168</v>
      </c>
      <c r="F156" s="76">
        <v>43153.569444444445</v>
      </c>
      <c r="G156" s="76">
        <v>43153.654861111114</v>
      </c>
      <c r="H156" s="73" t="s">
        <v>145</v>
      </c>
      <c r="I156" s="73">
        <v>2.0499999983002999</v>
      </c>
      <c r="J156" s="73" t="s">
        <v>190</v>
      </c>
      <c r="K156" s="73"/>
      <c r="L156" s="73"/>
      <c r="M156" s="73">
        <f t="shared" si="5"/>
        <v>1</v>
      </c>
      <c r="N156" s="73">
        <v>0</v>
      </c>
      <c r="O156" s="73">
        <v>1</v>
      </c>
      <c r="P156" s="73">
        <v>0</v>
      </c>
      <c r="Q156" s="73">
        <v>0</v>
      </c>
      <c r="R156" s="73">
        <v>0</v>
      </c>
      <c r="S156" s="73">
        <v>1</v>
      </c>
      <c r="T156" s="73">
        <v>0</v>
      </c>
      <c r="U156" s="73">
        <v>0</v>
      </c>
      <c r="V156" s="73">
        <v>270</v>
      </c>
      <c r="W156" s="73"/>
      <c r="X156" s="73"/>
      <c r="Y156" s="73"/>
      <c r="Z156" s="73"/>
      <c r="AA156" s="73">
        <v>1</v>
      </c>
      <c r="AB156" s="74">
        <f t="shared" si="4"/>
        <v>2</v>
      </c>
      <c r="AC156" s="74"/>
    </row>
    <row r="157" spans="1:29" s="75" customFormat="1" ht="45" x14ac:dyDescent="0.25">
      <c r="A157" s="73">
        <v>147</v>
      </c>
      <c r="B157" s="73" t="s">
        <v>200</v>
      </c>
      <c r="C157" s="73" t="s">
        <v>190</v>
      </c>
      <c r="D157" s="73" t="s">
        <v>335</v>
      </c>
      <c r="E157" s="73" t="s">
        <v>168</v>
      </c>
      <c r="F157" s="76">
        <v>43154.467361111114</v>
      </c>
      <c r="G157" s="76">
        <v>43154.56527777778</v>
      </c>
      <c r="H157" s="73" t="s">
        <v>145</v>
      </c>
      <c r="I157" s="73">
        <v>2.3500000008497999</v>
      </c>
      <c r="J157" s="73" t="s">
        <v>190</v>
      </c>
      <c r="K157" s="73"/>
      <c r="L157" s="73"/>
      <c r="M157" s="73">
        <f t="shared" si="5"/>
        <v>2</v>
      </c>
      <c r="N157" s="73">
        <v>0</v>
      </c>
      <c r="O157" s="73">
        <v>1</v>
      </c>
      <c r="P157" s="73">
        <v>1</v>
      </c>
      <c r="Q157" s="73">
        <v>0</v>
      </c>
      <c r="R157" s="73">
        <v>0</v>
      </c>
      <c r="S157" s="73">
        <v>2</v>
      </c>
      <c r="T157" s="73">
        <v>0</v>
      </c>
      <c r="U157" s="73">
        <v>0</v>
      </c>
      <c r="V157" s="73">
        <v>500</v>
      </c>
      <c r="W157" s="73"/>
      <c r="X157" s="73"/>
      <c r="Y157" s="73"/>
      <c r="Z157" s="73"/>
      <c r="AA157" s="73">
        <v>1</v>
      </c>
      <c r="AB157" s="74">
        <f t="shared" si="4"/>
        <v>2</v>
      </c>
      <c r="AC157" s="74"/>
    </row>
    <row r="158" spans="1:29" s="75" customFormat="1" ht="45" x14ac:dyDescent="0.25">
      <c r="A158" s="73">
        <v>148</v>
      </c>
      <c r="B158" s="73" t="s">
        <v>200</v>
      </c>
      <c r="C158" s="73" t="s">
        <v>190</v>
      </c>
      <c r="D158" s="73" t="s">
        <v>336</v>
      </c>
      <c r="E158" s="73" t="s">
        <v>168</v>
      </c>
      <c r="F158" s="76">
        <v>43155.439583333333</v>
      </c>
      <c r="G158" s="76">
        <v>43155.755555555559</v>
      </c>
      <c r="H158" s="73" t="s">
        <v>145</v>
      </c>
      <c r="I158" s="73">
        <v>7.5833333353511998</v>
      </c>
      <c r="J158" s="73" t="s">
        <v>190</v>
      </c>
      <c r="K158" s="73"/>
      <c r="L158" s="73"/>
      <c r="M158" s="73">
        <f t="shared" si="5"/>
        <v>1</v>
      </c>
      <c r="N158" s="73">
        <v>0</v>
      </c>
      <c r="O158" s="73">
        <v>1</v>
      </c>
      <c r="P158" s="73">
        <v>0</v>
      </c>
      <c r="Q158" s="73">
        <v>0</v>
      </c>
      <c r="R158" s="73">
        <v>0</v>
      </c>
      <c r="S158" s="73">
        <v>1</v>
      </c>
      <c r="T158" s="73">
        <v>0</v>
      </c>
      <c r="U158" s="73">
        <v>0</v>
      </c>
      <c r="V158" s="73">
        <v>140</v>
      </c>
      <c r="W158" s="73"/>
      <c r="X158" s="73"/>
      <c r="Y158" s="73"/>
      <c r="Z158" s="73"/>
      <c r="AA158" s="73">
        <v>1</v>
      </c>
      <c r="AB158" s="74">
        <f t="shared" si="4"/>
        <v>2</v>
      </c>
      <c r="AC158" s="74"/>
    </row>
    <row r="159" spans="1:29" s="75" customFormat="1" ht="45" x14ac:dyDescent="0.25">
      <c r="A159" s="73">
        <v>149</v>
      </c>
      <c r="B159" s="73" t="s">
        <v>208</v>
      </c>
      <c r="C159" s="73" t="s">
        <v>190</v>
      </c>
      <c r="D159" s="73" t="s">
        <v>256</v>
      </c>
      <c r="E159" s="73" t="s">
        <v>168</v>
      </c>
      <c r="F159" s="76">
        <v>43155.476388888892</v>
      </c>
      <c r="G159" s="76">
        <v>43155.565972222219</v>
      </c>
      <c r="H159" s="73" t="s">
        <v>145</v>
      </c>
      <c r="I159" s="73">
        <v>2.1499999991502001</v>
      </c>
      <c r="J159" s="73" t="s">
        <v>190</v>
      </c>
      <c r="K159" s="73"/>
      <c r="L159" s="73"/>
      <c r="M159" s="73">
        <f t="shared" si="5"/>
        <v>1</v>
      </c>
      <c r="N159" s="73">
        <v>0</v>
      </c>
      <c r="O159" s="73">
        <v>1</v>
      </c>
      <c r="P159" s="73">
        <v>0</v>
      </c>
      <c r="Q159" s="73">
        <v>0</v>
      </c>
      <c r="R159" s="73">
        <v>0</v>
      </c>
      <c r="S159" s="73">
        <v>1</v>
      </c>
      <c r="T159" s="73">
        <v>0</v>
      </c>
      <c r="U159" s="73">
        <v>0</v>
      </c>
      <c r="V159" s="73">
        <v>790</v>
      </c>
      <c r="W159" s="73"/>
      <c r="X159" s="73"/>
      <c r="Y159" s="73"/>
      <c r="Z159" s="73"/>
      <c r="AA159" s="73">
        <v>1</v>
      </c>
      <c r="AB159" s="74">
        <f t="shared" si="4"/>
        <v>2</v>
      </c>
      <c r="AC159" s="74"/>
    </row>
    <row r="160" spans="1:29" s="75" customFormat="1" ht="45" x14ac:dyDescent="0.25">
      <c r="A160" s="73">
        <v>150</v>
      </c>
      <c r="B160" s="73" t="s">
        <v>219</v>
      </c>
      <c r="C160" s="73" t="s">
        <v>190</v>
      </c>
      <c r="D160" s="73" t="s">
        <v>221</v>
      </c>
      <c r="E160" s="73" t="s">
        <v>168</v>
      </c>
      <c r="F160" s="76">
        <v>43155.554861111108</v>
      </c>
      <c r="G160" s="76">
        <v>43155.722222222219</v>
      </c>
      <c r="H160" s="73" t="s">
        <v>145</v>
      </c>
      <c r="I160" s="73">
        <v>4.0166666663135002</v>
      </c>
      <c r="J160" s="73" t="s">
        <v>190</v>
      </c>
      <c r="K160" s="73"/>
      <c r="L160" s="73"/>
      <c r="M160" s="73">
        <f t="shared" si="5"/>
        <v>1</v>
      </c>
      <c r="N160" s="73">
        <v>0</v>
      </c>
      <c r="O160" s="73">
        <v>1</v>
      </c>
      <c r="P160" s="73">
        <v>0</v>
      </c>
      <c r="Q160" s="73">
        <v>0</v>
      </c>
      <c r="R160" s="73">
        <v>0</v>
      </c>
      <c r="S160" s="73">
        <v>1</v>
      </c>
      <c r="T160" s="73">
        <v>0</v>
      </c>
      <c r="U160" s="73">
        <v>0</v>
      </c>
      <c r="V160" s="73">
        <v>470</v>
      </c>
      <c r="W160" s="73"/>
      <c r="X160" s="73"/>
      <c r="Y160" s="73"/>
      <c r="Z160" s="73"/>
      <c r="AA160" s="73">
        <v>1</v>
      </c>
      <c r="AB160" s="74">
        <f t="shared" si="4"/>
        <v>2</v>
      </c>
      <c r="AC160" s="74"/>
    </row>
    <row r="161" spans="1:29" s="75" customFormat="1" ht="45" x14ac:dyDescent="0.25">
      <c r="A161" s="73">
        <v>151</v>
      </c>
      <c r="B161" s="73" t="s">
        <v>219</v>
      </c>
      <c r="C161" s="73" t="s">
        <v>190</v>
      </c>
      <c r="D161" s="73" t="s">
        <v>337</v>
      </c>
      <c r="E161" s="73" t="s">
        <v>168</v>
      </c>
      <c r="F161" s="76">
        <v>43155.559027777781</v>
      </c>
      <c r="G161" s="76">
        <v>43155.795138888891</v>
      </c>
      <c r="H161" s="73" t="s">
        <v>145</v>
      </c>
      <c r="I161" s="73">
        <v>5.6666666662785996</v>
      </c>
      <c r="J161" s="73" t="s">
        <v>190</v>
      </c>
      <c r="K161" s="73"/>
      <c r="L161" s="73"/>
      <c r="M161" s="73">
        <f t="shared" si="5"/>
        <v>2</v>
      </c>
      <c r="N161" s="73">
        <v>0</v>
      </c>
      <c r="O161" s="73">
        <v>1</v>
      </c>
      <c r="P161" s="73">
        <v>1</v>
      </c>
      <c r="Q161" s="73">
        <v>0</v>
      </c>
      <c r="R161" s="73">
        <v>0</v>
      </c>
      <c r="S161" s="73">
        <v>2</v>
      </c>
      <c r="T161" s="73">
        <v>0</v>
      </c>
      <c r="U161" s="73">
        <v>0</v>
      </c>
      <c r="V161" s="73">
        <v>640</v>
      </c>
      <c r="W161" s="73"/>
      <c r="X161" s="73"/>
      <c r="Y161" s="73"/>
      <c r="Z161" s="73"/>
      <c r="AA161" s="73">
        <v>1</v>
      </c>
      <c r="AB161" s="74">
        <f t="shared" si="4"/>
        <v>2</v>
      </c>
      <c r="AC161" s="74"/>
    </row>
    <row r="162" spans="1:29" s="75" customFormat="1" ht="45" x14ac:dyDescent="0.25">
      <c r="A162" s="73">
        <v>152</v>
      </c>
      <c r="B162" s="73" t="s">
        <v>200</v>
      </c>
      <c r="C162" s="73" t="s">
        <v>190</v>
      </c>
      <c r="D162" s="73" t="s">
        <v>298</v>
      </c>
      <c r="E162" s="73" t="s">
        <v>168</v>
      </c>
      <c r="F162" s="76">
        <v>43155.584722222222</v>
      </c>
      <c r="G162" s="76">
        <v>43155.681250000001</v>
      </c>
      <c r="H162" s="73" t="s">
        <v>145</v>
      </c>
      <c r="I162" s="73">
        <v>2.3166666672331999</v>
      </c>
      <c r="J162" s="73" t="s">
        <v>190</v>
      </c>
      <c r="K162" s="73"/>
      <c r="L162" s="73"/>
      <c r="M162" s="73">
        <f t="shared" si="5"/>
        <v>1</v>
      </c>
      <c r="N162" s="73">
        <v>0</v>
      </c>
      <c r="O162" s="73">
        <v>1</v>
      </c>
      <c r="P162" s="73">
        <v>0</v>
      </c>
      <c r="Q162" s="73">
        <v>0</v>
      </c>
      <c r="R162" s="73">
        <v>0</v>
      </c>
      <c r="S162" s="73">
        <v>1</v>
      </c>
      <c r="T162" s="73">
        <v>0</v>
      </c>
      <c r="U162" s="73">
        <v>0</v>
      </c>
      <c r="V162" s="73">
        <v>0</v>
      </c>
      <c r="W162" s="73"/>
      <c r="X162" s="73"/>
      <c r="Y162" s="73"/>
      <c r="Z162" s="73"/>
      <c r="AA162" s="73">
        <v>1</v>
      </c>
      <c r="AB162" s="74">
        <f t="shared" si="4"/>
        <v>2</v>
      </c>
      <c r="AC162" s="74"/>
    </row>
    <row r="163" spans="1:29" s="75" customFormat="1" ht="45" x14ac:dyDescent="0.25">
      <c r="A163" s="73">
        <v>153</v>
      </c>
      <c r="B163" s="73" t="s">
        <v>208</v>
      </c>
      <c r="C163" s="73" t="s">
        <v>190</v>
      </c>
      <c r="D163" s="73" t="s">
        <v>231</v>
      </c>
      <c r="E163" s="73" t="s">
        <v>168</v>
      </c>
      <c r="F163" s="76">
        <v>43155.652777777781</v>
      </c>
      <c r="G163" s="76">
        <v>43155.673611111109</v>
      </c>
      <c r="H163" s="73" t="s">
        <v>145</v>
      </c>
      <c r="I163" s="73">
        <v>0.49999999918509003</v>
      </c>
      <c r="J163" s="73" t="s">
        <v>190</v>
      </c>
      <c r="K163" s="73"/>
      <c r="L163" s="73"/>
      <c r="M163" s="73">
        <f t="shared" si="5"/>
        <v>1</v>
      </c>
      <c r="N163" s="73">
        <v>0</v>
      </c>
      <c r="O163" s="73">
        <v>1</v>
      </c>
      <c r="P163" s="73">
        <v>0</v>
      </c>
      <c r="Q163" s="73">
        <v>0</v>
      </c>
      <c r="R163" s="73">
        <v>0</v>
      </c>
      <c r="S163" s="73">
        <v>1</v>
      </c>
      <c r="T163" s="73">
        <v>0</v>
      </c>
      <c r="U163" s="73">
        <v>0</v>
      </c>
      <c r="V163" s="73">
        <v>360</v>
      </c>
      <c r="W163" s="73"/>
      <c r="X163" s="73"/>
      <c r="Y163" s="73"/>
      <c r="Z163" s="73"/>
      <c r="AA163" s="73">
        <v>1</v>
      </c>
      <c r="AB163" s="74">
        <f t="shared" si="4"/>
        <v>2</v>
      </c>
      <c r="AC163" s="74"/>
    </row>
    <row r="164" spans="1:29" s="75" customFormat="1" ht="45" x14ac:dyDescent="0.25">
      <c r="A164" s="73">
        <v>154</v>
      </c>
      <c r="B164" s="73" t="s">
        <v>189</v>
      </c>
      <c r="C164" s="73" t="s">
        <v>190</v>
      </c>
      <c r="D164" s="73" t="s">
        <v>272</v>
      </c>
      <c r="E164" s="73" t="s">
        <v>168</v>
      </c>
      <c r="F164" s="76">
        <v>43156.609027777777</v>
      </c>
      <c r="G164" s="76">
        <v>43156.666666666664</v>
      </c>
      <c r="H164" s="73" t="s">
        <v>145</v>
      </c>
      <c r="I164" s="73">
        <v>1.3833333336514999</v>
      </c>
      <c r="J164" s="73" t="s">
        <v>190</v>
      </c>
      <c r="K164" s="73"/>
      <c r="L164" s="73"/>
      <c r="M164" s="73">
        <f t="shared" si="5"/>
        <v>1</v>
      </c>
      <c r="N164" s="73">
        <v>0</v>
      </c>
      <c r="O164" s="73">
        <v>1</v>
      </c>
      <c r="P164" s="73">
        <v>0</v>
      </c>
      <c r="Q164" s="73">
        <v>0</v>
      </c>
      <c r="R164" s="73">
        <v>0</v>
      </c>
      <c r="S164" s="73">
        <v>1</v>
      </c>
      <c r="T164" s="73">
        <v>0</v>
      </c>
      <c r="U164" s="73">
        <v>0</v>
      </c>
      <c r="V164" s="73">
        <v>610</v>
      </c>
      <c r="W164" s="73"/>
      <c r="X164" s="73"/>
      <c r="Y164" s="73"/>
      <c r="Z164" s="73"/>
      <c r="AA164" s="73">
        <v>1</v>
      </c>
      <c r="AB164" s="74">
        <f t="shared" si="4"/>
        <v>2</v>
      </c>
      <c r="AC164" s="74"/>
    </row>
    <row r="165" spans="1:29" s="75" customFormat="1" ht="45" x14ac:dyDescent="0.25">
      <c r="A165" s="73">
        <v>155</v>
      </c>
      <c r="B165" s="73" t="s">
        <v>219</v>
      </c>
      <c r="C165" s="73" t="s">
        <v>190</v>
      </c>
      <c r="D165" s="73" t="s">
        <v>338</v>
      </c>
      <c r="E165" s="73" t="s">
        <v>168</v>
      </c>
      <c r="F165" s="76">
        <v>43157.529166666667</v>
      </c>
      <c r="G165" s="76">
        <v>43157.90347222222</v>
      </c>
      <c r="H165" s="73" t="s">
        <v>145</v>
      </c>
      <c r="I165" s="73">
        <v>8.9833333318819992</v>
      </c>
      <c r="J165" s="73" t="s">
        <v>190</v>
      </c>
      <c r="K165" s="73"/>
      <c r="L165" s="73"/>
      <c r="M165" s="73">
        <f t="shared" si="5"/>
        <v>1</v>
      </c>
      <c r="N165" s="73">
        <v>0</v>
      </c>
      <c r="O165" s="73">
        <v>1</v>
      </c>
      <c r="P165" s="73">
        <v>0</v>
      </c>
      <c r="Q165" s="73">
        <v>0</v>
      </c>
      <c r="R165" s="73">
        <v>0</v>
      </c>
      <c r="S165" s="73">
        <v>1</v>
      </c>
      <c r="T165" s="73">
        <v>0</v>
      </c>
      <c r="U165" s="73">
        <v>0</v>
      </c>
      <c r="V165" s="73">
        <v>210</v>
      </c>
      <c r="W165" s="73"/>
      <c r="X165" s="73"/>
      <c r="Y165" s="73"/>
      <c r="Z165" s="73"/>
      <c r="AA165" s="73">
        <v>1</v>
      </c>
      <c r="AB165" s="74">
        <f t="shared" si="4"/>
        <v>2</v>
      </c>
      <c r="AC165" s="74"/>
    </row>
    <row r="166" spans="1:29" s="75" customFormat="1" ht="45" x14ac:dyDescent="0.25">
      <c r="A166" s="73">
        <v>156</v>
      </c>
      <c r="B166" s="73" t="s">
        <v>219</v>
      </c>
      <c r="C166" s="73" t="s">
        <v>190</v>
      </c>
      <c r="D166" s="73" t="s">
        <v>339</v>
      </c>
      <c r="E166" s="73" t="s">
        <v>168</v>
      </c>
      <c r="F166" s="76">
        <v>43157.529166666667</v>
      </c>
      <c r="G166" s="76">
        <v>43157.90347222222</v>
      </c>
      <c r="H166" s="73" t="s">
        <v>145</v>
      </c>
      <c r="I166" s="73">
        <v>8.9833333318819992</v>
      </c>
      <c r="J166" s="73" t="s">
        <v>190</v>
      </c>
      <c r="K166" s="73"/>
      <c r="L166" s="73"/>
      <c r="M166" s="73">
        <f t="shared" si="5"/>
        <v>1</v>
      </c>
      <c r="N166" s="73">
        <v>0</v>
      </c>
      <c r="O166" s="73">
        <v>1</v>
      </c>
      <c r="P166" s="73">
        <v>0</v>
      </c>
      <c r="Q166" s="73">
        <v>0</v>
      </c>
      <c r="R166" s="73">
        <v>0</v>
      </c>
      <c r="S166" s="73">
        <v>1</v>
      </c>
      <c r="T166" s="73">
        <v>0</v>
      </c>
      <c r="U166" s="73">
        <v>0</v>
      </c>
      <c r="V166" s="73">
        <v>430</v>
      </c>
      <c r="W166" s="73"/>
      <c r="X166" s="73"/>
      <c r="Y166" s="73"/>
      <c r="Z166" s="73"/>
      <c r="AA166" s="73">
        <v>1</v>
      </c>
      <c r="AB166" s="74">
        <f t="shared" si="4"/>
        <v>2</v>
      </c>
      <c r="AC166" s="74"/>
    </row>
    <row r="167" spans="1:29" s="75" customFormat="1" ht="45" x14ac:dyDescent="0.25">
      <c r="A167" s="73">
        <v>157</v>
      </c>
      <c r="B167" s="73" t="s">
        <v>189</v>
      </c>
      <c r="C167" s="73" t="s">
        <v>190</v>
      </c>
      <c r="D167" s="73" t="s">
        <v>233</v>
      </c>
      <c r="E167" s="73" t="s">
        <v>168</v>
      </c>
      <c r="F167" s="76">
        <v>43157.611111111109</v>
      </c>
      <c r="G167" s="76">
        <v>43157.849305555559</v>
      </c>
      <c r="H167" s="73" t="s">
        <v>145</v>
      </c>
      <c r="I167" s="73">
        <v>5.7166666680132003</v>
      </c>
      <c r="J167" s="73" t="s">
        <v>190</v>
      </c>
      <c r="K167" s="73"/>
      <c r="L167" s="73"/>
      <c r="M167" s="73">
        <f t="shared" si="5"/>
        <v>1</v>
      </c>
      <c r="N167" s="73">
        <v>0</v>
      </c>
      <c r="O167" s="73">
        <v>1</v>
      </c>
      <c r="P167" s="73">
        <v>0</v>
      </c>
      <c r="Q167" s="73">
        <v>0</v>
      </c>
      <c r="R167" s="73">
        <v>0</v>
      </c>
      <c r="S167" s="73">
        <v>1</v>
      </c>
      <c r="T167" s="73">
        <v>0</v>
      </c>
      <c r="U167" s="73">
        <v>0</v>
      </c>
      <c r="V167" s="73">
        <v>590</v>
      </c>
      <c r="W167" s="73"/>
      <c r="X167" s="73"/>
      <c r="Y167" s="73"/>
      <c r="Z167" s="73"/>
      <c r="AA167" s="73">
        <v>1</v>
      </c>
      <c r="AB167" s="74">
        <f t="shared" si="4"/>
        <v>2</v>
      </c>
      <c r="AC167" s="74"/>
    </row>
    <row r="168" spans="1:29" s="75" customFormat="1" ht="45" x14ac:dyDescent="0.25">
      <c r="A168" s="73">
        <v>158</v>
      </c>
      <c r="B168" s="73" t="s">
        <v>208</v>
      </c>
      <c r="C168" s="73" t="s">
        <v>190</v>
      </c>
      <c r="D168" s="73" t="s">
        <v>340</v>
      </c>
      <c r="E168" s="73" t="s">
        <v>168</v>
      </c>
      <c r="F168" s="76">
        <v>43158.642361111109</v>
      </c>
      <c r="G168" s="76">
        <v>43158.75</v>
      </c>
      <c r="H168" s="73" t="s">
        <v>145</v>
      </c>
      <c r="I168" s="73">
        <v>2.5833333335468001</v>
      </c>
      <c r="J168" s="73" t="s">
        <v>190</v>
      </c>
      <c r="K168" s="73"/>
      <c r="L168" s="73"/>
      <c r="M168" s="73">
        <f t="shared" si="5"/>
        <v>1</v>
      </c>
      <c r="N168" s="73">
        <v>0</v>
      </c>
      <c r="O168" s="73">
        <v>1</v>
      </c>
      <c r="P168" s="73">
        <v>0</v>
      </c>
      <c r="Q168" s="73">
        <v>0</v>
      </c>
      <c r="R168" s="73">
        <v>0</v>
      </c>
      <c r="S168" s="73">
        <v>1</v>
      </c>
      <c r="T168" s="73">
        <v>0</v>
      </c>
      <c r="U168" s="73">
        <v>0</v>
      </c>
      <c r="V168" s="73">
        <v>160</v>
      </c>
      <c r="W168" s="73"/>
      <c r="X168" s="73"/>
      <c r="Y168" s="73"/>
      <c r="Z168" s="73"/>
      <c r="AA168" s="73">
        <v>1</v>
      </c>
      <c r="AB168" s="74">
        <f t="shared" si="4"/>
        <v>2</v>
      </c>
      <c r="AC168" s="74"/>
    </row>
    <row r="169" spans="1:29" s="75" customFormat="1" ht="45" x14ac:dyDescent="0.25">
      <c r="A169" s="73">
        <v>159</v>
      </c>
      <c r="B169" s="73" t="s">
        <v>195</v>
      </c>
      <c r="C169" s="73" t="s">
        <v>190</v>
      </c>
      <c r="D169" s="73" t="s">
        <v>294</v>
      </c>
      <c r="E169" s="73" t="s">
        <v>168</v>
      </c>
      <c r="F169" s="76">
        <v>43159.144444444442</v>
      </c>
      <c r="G169" s="76">
        <v>43159.276388888888</v>
      </c>
      <c r="H169" s="73" t="s">
        <v>146</v>
      </c>
      <c r="I169" s="73">
        <v>3.1666666680831002</v>
      </c>
      <c r="J169" s="73" t="s">
        <v>190</v>
      </c>
      <c r="K169" s="73"/>
      <c r="L169" s="73"/>
      <c r="M169" s="73">
        <f t="shared" si="5"/>
        <v>1</v>
      </c>
      <c r="N169" s="73">
        <v>0</v>
      </c>
      <c r="O169" s="73">
        <v>1</v>
      </c>
      <c r="P169" s="73">
        <v>0</v>
      </c>
      <c r="Q169" s="73">
        <v>0</v>
      </c>
      <c r="R169" s="73">
        <v>0</v>
      </c>
      <c r="S169" s="73">
        <v>1</v>
      </c>
      <c r="T169" s="73">
        <v>0</v>
      </c>
      <c r="U169" s="73">
        <v>0</v>
      </c>
      <c r="V169" s="73">
        <v>330</v>
      </c>
      <c r="W169" s="73"/>
      <c r="X169" s="73" t="s">
        <v>341</v>
      </c>
      <c r="Y169" s="73" t="s">
        <v>342</v>
      </c>
      <c r="Z169" s="73" t="s">
        <v>236</v>
      </c>
      <c r="AA169" s="73">
        <v>0</v>
      </c>
      <c r="AB169" s="74">
        <f t="shared" si="4"/>
        <v>2</v>
      </c>
      <c r="AC169" s="74"/>
    </row>
    <row r="170" spans="1:29" s="75" customFormat="1" ht="45" x14ac:dyDescent="0.25">
      <c r="A170" s="73">
        <v>160</v>
      </c>
      <c r="B170" s="73" t="s">
        <v>219</v>
      </c>
      <c r="C170" s="73" t="s">
        <v>190</v>
      </c>
      <c r="D170" s="73" t="s">
        <v>230</v>
      </c>
      <c r="E170" s="73" t="s">
        <v>168</v>
      </c>
      <c r="F170" s="76">
        <v>43159.459027777775</v>
      </c>
      <c r="G170" s="76">
        <v>43159.713194444441</v>
      </c>
      <c r="H170" s="73" t="s">
        <v>145</v>
      </c>
      <c r="I170" s="73">
        <v>6.0999999984051003</v>
      </c>
      <c r="J170" s="73" t="s">
        <v>190</v>
      </c>
      <c r="K170" s="73"/>
      <c r="L170" s="73"/>
      <c r="M170" s="73">
        <f t="shared" si="5"/>
        <v>1</v>
      </c>
      <c r="N170" s="73">
        <v>0</v>
      </c>
      <c r="O170" s="73">
        <v>1</v>
      </c>
      <c r="P170" s="73">
        <v>0</v>
      </c>
      <c r="Q170" s="73">
        <v>0</v>
      </c>
      <c r="R170" s="73">
        <v>0</v>
      </c>
      <c r="S170" s="73">
        <v>1</v>
      </c>
      <c r="T170" s="73">
        <v>0</v>
      </c>
      <c r="U170" s="73">
        <v>0</v>
      </c>
      <c r="V170" s="73">
        <v>380</v>
      </c>
      <c r="W170" s="73"/>
      <c r="X170" s="73"/>
      <c r="Y170" s="73"/>
      <c r="Z170" s="73"/>
      <c r="AA170" s="73">
        <v>1</v>
      </c>
      <c r="AB170" s="74">
        <f t="shared" si="4"/>
        <v>2</v>
      </c>
      <c r="AC170" s="74"/>
    </row>
    <row r="171" spans="1:29" s="75" customFormat="1" ht="45" x14ac:dyDescent="0.25">
      <c r="A171" s="73">
        <v>161</v>
      </c>
      <c r="B171" s="73" t="s">
        <v>219</v>
      </c>
      <c r="C171" s="73" t="s">
        <v>190</v>
      </c>
      <c r="D171" s="73" t="s">
        <v>343</v>
      </c>
      <c r="E171" s="73" t="s">
        <v>168</v>
      </c>
      <c r="F171" s="76">
        <v>43159.460416666669</v>
      </c>
      <c r="G171" s="76">
        <v>43159.800694444442</v>
      </c>
      <c r="H171" s="73" t="s">
        <v>145</v>
      </c>
      <c r="I171" s="73">
        <v>8.1666666648233992</v>
      </c>
      <c r="J171" s="73" t="s">
        <v>190</v>
      </c>
      <c r="K171" s="73"/>
      <c r="L171" s="73"/>
      <c r="M171" s="73">
        <f t="shared" si="5"/>
        <v>1</v>
      </c>
      <c r="N171" s="73">
        <v>0</v>
      </c>
      <c r="O171" s="73">
        <v>1</v>
      </c>
      <c r="P171" s="73">
        <v>0</v>
      </c>
      <c r="Q171" s="73">
        <v>0</v>
      </c>
      <c r="R171" s="73">
        <v>0</v>
      </c>
      <c r="S171" s="73">
        <v>1</v>
      </c>
      <c r="T171" s="73">
        <v>0</v>
      </c>
      <c r="U171" s="73">
        <v>0</v>
      </c>
      <c r="V171" s="73">
        <v>330</v>
      </c>
      <c r="W171" s="73"/>
      <c r="X171" s="73"/>
      <c r="Y171" s="73"/>
      <c r="Z171" s="73"/>
      <c r="AA171" s="73">
        <v>1</v>
      </c>
      <c r="AB171" s="74">
        <f t="shared" si="4"/>
        <v>2</v>
      </c>
      <c r="AC171" s="74"/>
    </row>
    <row r="172" spans="1:29" s="75" customFormat="1" ht="45" x14ac:dyDescent="0.25">
      <c r="A172" s="73">
        <v>162</v>
      </c>
      <c r="B172" s="73" t="s">
        <v>219</v>
      </c>
      <c r="C172" s="73" t="s">
        <v>190</v>
      </c>
      <c r="D172" s="73" t="s">
        <v>322</v>
      </c>
      <c r="E172" s="73" t="s">
        <v>168</v>
      </c>
      <c r="F172" s="76">
        <v>43159.475694444445</v>
      </c>
      <c r="G172" s="76">
        <v>43159.805555555555</v>
      </c>
      <c r="H172" s="73" t="s">
        <v>145</v>
      </c>
      <c r="I172" s="73">
        <v>7.9166666662785996</v>
      </c>
      <c r="J172" s="73" t="s">
        <v>190</v>
      </c>
      <c r="K172" s="73"/>
      <c r="L172" s="73"/>
      <c r="M172" s="73">
        <f t="shared" si="5"/>
        <v>1</v>
      </c>
      <c r="N172" s="73">
        <v>0</v>
      </c>
      <c r="O172" s="73">
        <v>1</v>
      </c>
      <c r="P172" s="73">
        <v>0</v>
      </c>
      <c r="Q172" s="73">
        <v>0</v>
      </c>
      <c r="R172" s="73">
        <v>0</v>
      </c>
      <c r="S172" s="73">
        <v>1</v>
      </c>
      <c r="T172" s="73">
        <v>0</v>
      </c>
      <c r="U172" s="73">
        <v>0</v>
      </c>
      <c r="V172" s="73">
        <v>80</v>
      </c>
      <c r="W172" s="73"/>
      <c r="X172" s="73"/>
      <c r="Y172" s="73"/>
      <c r="Z172" s="73"/>
      <c r="AA172" s="73">
        <v>1</v>
      </c>
      <c r="AB172" s="74">
        <f t="shared" si="4"/>
        <v>2</v>
      </c>
      <c r="AC172" s="74"/>
    </row>
    <row r="173" spans="1:29" s="75" customFormat="1" ht="45" x14ac:dyDescent="0.25">
      <c r="A173" s="73">
        <v>163</v>
      </c>
      <c r="B173" s="73" t="s">
        <v>219</v>
      </c>
      <c r="C173" s="73" t="s">
        <v>190</v>
      </c>
      <c r="D173" s="73" t="s">
        <v>321</v>
      </c>
      <c r="E173" s="73" t="s">
        <v>168</v>
      </c>
      <c r="F173" s="76">
        <v>43159.475694444445</v>
      </c>
      <c r="G173" s="76">
        <v>43159.805555555555</v>
      </c>
      <c r="H173" s="73" t="s">
        <v>145</v>
      </c>
      <c r="I173" s="73">
        <v>7.9166666662785996</v>
      </c>
      <c r="J173" s="73" t="s">
        <v>190</v>
      </c>
      <c r="K173" s="73"/>
      <c r="L173" s="73"/>
      <c r="M173" s="73">
        <f t="shared" si="5"/>
        <v>1</v>
      </c>
      <c r="N173" s="73">
        <v>0</v>
      </c>
      <c r="O173" s="73">
        <v>1</v>
      </c>
      <c r="P173" s="73">
        <v>0</v>
      </c>
      <c r="Q173" s="73">
        <v>0</v>
      </c>
      <c r="R173" s="73">
        <v>0</v>
      </c>
      <c r="S173" s="73">
        <v>1</v>
      </c>
      <c r="T173" s="73">
        <v>0</v>
      </c>
      <c r="U173" s="73">
        <v>0</v>
      </c>
      <c r="V173" s="73">
        <v>310</v>
      </c>
      <c r="W173" s="73"/>
      <c r="X173" s="73"/>
      <c r="Y173" s="73"/>
      <c r="Z173" s="73"/>
      <c r="AA173" s="73">
        <v>1</v>
      </c>
      <c r="AB173" s="74">
        <f t="shared" si="4"/>
        <v>2</v>
      </c>
      <c r="AC173" s="74"/>
    </row>
    <row r="174" spans="1:29" s="75" customFormat="1" ht="45" x14ac:dyDescent="0.25">
      <c r="A174" s="73">
        <v>164</v>
      </c>
      <c r="B174" s="73" t="s">
        <v>208</v>
      </c>
      <c r="C174" s="73" t="s">
        <v>190</v>
      </c>
      <c r="D174" s="73" t="s">
        <v>344</v>
      </c>
      <c r="E174" s="73" t="s">
        <v>168</v>
      </c>
      <c r="F174" s="76">
        <v>43159.644444444442</v>
      </c>
      <c r="G174" s="76">
        <v>43159.740277777775</v>
      </c>
      <c r="H174" s="73" t="s">
        <v>145</v>
      </c>
      <c r="I174" s="73">
        <v>2.30000000156</v>
      </c>
      <c r="J174" s="73" t="s">
        <v>190</v>
      </c>
      <c r="K174" s="73"/>
      <c r="L174" s="73"/>
      <c r="M174" s="73">
        <f t="shared" si="5"/>
        <v>1</v>
      </c>
      <c r="N174" s="73">
        <v>0</v>
      </c>
      <c r="O174" s="73">
        <v>1</v>
      </c>
      <c r="P174" s="73">
        <v>0</v>
      </c>
      <c r="Q174" s="73">
        <v>0</v>
      </c>
      <c r="R174" s="73">
        <v>0</v>
      </c>
      <c r="S174" s="73">
        <v>1</v>
      </c>
      <c r="T174" s="73">
        <v>0</v>
      </c>
      <c r="U174" s="73">
        <v>0</v>
      </c>
      <c r="V174" s="73">
        <v>840</v>
      </c>
      <c r="W174" s="73"/>
      <c r="X174" s="73"/>
      <c r="Y174" s="73"/>
      <c r="Z174" s="73"/>
      <c r="AA174" s="73">
        <v>1</v>
      </c>
      <c r="AB174" s="74">
        <f t="shared" si="4"/>
        <v>2</v>
      </c>
      <c r="AC174" s="74"/>
    </row>
    <row r="175" spans="1:29" s="75" customFormat="1" ht="45" x14ac:dyDescent="0.25">
      <c r="A175" s="73">
        <v>165</v>
      </c>
      <c r="B175" s="73" t="s">
        <v>195</v>
      </c>
      <c r="C175" s="73" t="s">
        <v>190</v>
      </c>
      <c r="D175" s="73" t="s">
        <v>294</v>
      </c>
      <c r="E175" s="73" t="s">
        <v>168</v>
      </c>
      <c r="F175" s="76">
        <v>43159.720138888886</v>
      </c>
      <c r="G175" s="76">
        <v>43159.73541666667</v>
      </c>
      <c r="H175" s="73" t="s">
        <v>145</v>
      </c>
      <c r="I175" s="73">
        <v>0.36666666716336999</v>
      </c>
      <c r="J175" s="73" t="s">
        <v>190</v>
      </c>
      <c r="K175" s="73"/>
      <c r="L175" s="73"/>
      <c r="M175" s="73">
        <f t="shared" si="5"/>
        <v>1</v>
      </c>
      <c r="N175" s="73">
        <v>0</v>
      </c>
      <c r="O175" s="73">
        <v>1</v>
      </c>
      <c r="P175" s="73">
        <v>0</v>
      </c>
      <c r="Q175" s="73">
        <v>0</v>
      </c>
      <c r="R175" s="73">
        <v>0</v>
      </c>
      <c r="S175" s="73">
        <v>1</v>
      </c>
      <c r="T175" s="73">
        <v>0</v>
      </c>
      <c r="U175" s="73">
        <v>0</v>
      </c>
      <c r="V175" s="73">
        <v>330</v>
      </c>
      <c r="W175" s="73"/>
      <c r="X175" s="73"/>
      <c r="Y175" s="73"/>
      <c r="Z175" s="73"/>
      <c r="AA175" s="73">
        <v>1</v>
      </c>
      <c r="AB175" s="74">
        <f t="shared" si="4"/>
        <v>2</v>
      </c>
      <c r="AC175" s="74"/>
    </row>
    <row r="176" spans="1:29" s="75" customFormat="1" ht="45" x14ac:dyDescent="0.25">
      <c r="A176" s="73">
        <v>166</v>
      </c>
      <c r="B176" s="73" t="s">
        <v>200</v>
      </c>
      <c r="C176" s="73" t="s">
        <v>190</v>
      </c>
      <c r="D176" s="73" t="s">
        <v>328</v>
      </c>
      <c r="E176" s="73" t="s">
        <v>168</v>
      </c>
      <c r="F176" s="76">
        <v>43161.59652777778</v>
      </c>
      <c r="G176" s="76">
        <v>43161.711111111108</v>
      </c>
      <c r="H176" s="73" t="s">
        <v>145</v>
      </c>
      <c r="I176" s="73">
        <v>2.7499999991850932</v>
      </c>
      <c r="J176" s="73" t="s">
        <v>190</v>
      </c>
      <c r="K176" s="73"/>
      <c r="L176" s="73"/>
      <c r="M176" s="73">
        <f t="shared" si="5"/>
        <v>1</v>
      </c>
      <c r="N176" s="73">
        <v>0</v>
      </c>
      <c r="O176" s="73">
        <v>1</v>
      </c>
      <c r="P176" s="73">
        <v>0</v>
      </c>
      <c r="Q176" s="73">
        <v>0</v>
      </c>
      <c r="R176" s="73">
        <v>0</v>
      </c>
      <c r="S176" s="73">
        <v>1</v>
      </c>
      <c r="T176" s="73">
        <v>0</v>
      </c>
      <c r="U176" s="73">
        <v>0</v>
      </c>
      <c r="V176" s="73">
        <v>660</v>
      </c>
      <c r="W176" s="73"/>
      <c r="X176" s="73"/>
      <c r="Y176" s="73"/>
      <c r="Z176" s="73"/>
      <c r="AA176" s="73">
        <v>1</v>
      </c>
      <c r="AB176" s="74">
        <f t="shared" si="4"/>
        <v>3</v>
      </c>
      <c r="AC176" s="74"/>
    </row>
    <row r="177" spans="1:29" s="75" customFormat="1" ht="45" x14ac:dyDescent="0.25">
      <c r="A177" s="73">
        <v>167</v>
      </c>
      <c r="B177" s="73" t="s">
        <v>200</v>
      </c>
      <c r="C177" s="73" t="s">
        <v>190</v>
      </c>
      <c r="D177" s="73" t="s">
        <v>345</v>
      </c>
      <c r="E177" s="73" t="s">
        <v>168</v>
      </c>
      <c r="F177" s="76">
        <v>43162.443749999999</v>
      </c>
      <c r="G177" s="76">
        <v>43162.695833333331</v>
      </c>
      <c r="H177" s="73" t="s">
        <v>146</v>
      </c>
      <c r="I177" s="73">
        <v>6.0499999992898674</v>
      </c>
      <c r="J177" s="73" t="s">
        <v>190</v>
      </c>
      <c r="K177" s="73"/>
      <c r="L177" s="73"/>
      <c r="M177" s="73">
        <f t="shared" si="5"/>
        <v>1</v>
      </c>
      <c r="N177" s="73">
        <v>0</v>
      </c>
      <c r="O177" s="73">
        <v>1</v>
      </c>
      <c r="P177" s="73">
        <v>0</v>
      </c>
      <c r="Q177" s="73">
        <v>0</v>
      </c>
      <c r="R177" s="73">
        <v>0</v>
      </c>
      <c r="S177" s="73">
        <v>1</v>
      </c>
      <c r="T177" s="73">
        <v>0</v>
      </c>
      <c r="U177" s="73">
        <v>0</v>
      </c>
      <c r="V177" s="73">
        <v>350</v>
      </c>
      <c r="W177" s="73"/>
      <c r="X177" s="73" t="s">
        <v>270</v>
      </c>
      <c r="Y177" s="73" t="s">
        <v>235</v>
      </c>
      <c r="Z177" s="73" t="s">
        <v>271</v>
      </c>
      <c r="AA177" s="73">
        <v>1</v>
      </c>
      <c r="AB177" s="74">
        <f t="shared" si="4"/>
        <v>3</v>
      </c>
      <c r="AC177" s="74"/>
    </row>
    <row r="178" spans="1:29" s="75" customFormat="1" ht="45" x14ac:dyDescent="0.25">
      <c r="A178" s="73">
        <v>168</v>
      </c>
      <c r="B178" s="73" t="s">
        <v>219</v>
      </c>
      <c r="C178" s="73" t="s">
        <v>190</v>
      </c>
      <c r="D178" s="73" t="s">
        <v>346</v>
      </c>
      <c r="E178" s="73" t="s">
        <v>168</v>
      </c>
      <c r="F178" s="76">
        <v>43162.459722222222</v>
      </c>
      <c r="G178" s="76">
        <v>43162.874305555553</v>
      </c>
      <c r="H178" s="73" t="s">
        <v>145</v>
      </c>
      <c r="I178" s="73">
        <v>9.9500000015250407</v>
      </c>
      <c r="J178" s="73" t="s">
        <v>190</v>
      </c>
      <c r="K178" s="73"/>
      <c r="L178" s="73"/>
      <c r="M178" s="73">
        <f t="shared" si="5"/>
        <v>2</v>
      </c>
      <c r="N178" s="73">
        <v>0</v>
      </c>
      <c r="O178" s="73">
        <v>1</v>
      </c>
      <c r="P178" s="73">
        <v>1</v>
      </c>
      <c r="Q178" s="73">
        <v>0</v>
      </c>
      <c r="R178" s="73">
        <v>0</v>
      </c>
      <c r="S178" s="73">
        <v>2</v>
      </c>
      <c r="T178" s="73">
        <v>0</v>
      </c>
      <c r="U178" s="73">
        <v>0</v>
      </c>
      <c r="V178" s="73">
        <v>40</v>
      </c>
      <c r="W178" s="73"/>
      <c r="X178" s="73"/>
      <c r="Y178" s="73"/>
      <c r="Z178" s="73"/>
      <c r="AA178" s="73">
        <v>1</v>
      </c>
      <c r="AB178" s="74">
        <f t="shared" si="4"/>
        <v>3</v>
      </c>
      <c r="AC178" s="74"/>
    </row>
    <row r="179" spans="1:29" s="75" customFormat="1" ht="45" x14ac:dyDescent="0.25">
      <c r="A179" s="73">
        <v>169</v>
      </c>
      <c r="B179" s="73" t="s">
        <v>189</v>
      </c>
      <c r="C179" s="73" t="s">
        <v>190</v>
      </c>
      <c r="D179" s="73" t="s">
        <v>259</v>
      </c>
      <c r="E179" s="73" t="s">
        <v>168</v>
      </c>
      <c r="F179" s="76">
        <v>43162.602083333331</v>
      </c>
      <c r="G179" s="76">
        <v>43162.786111111112</v>
      </c>
      <c r="H179" s="73" t="s">
        <v>145</v>
      </c>
      <c r="I179" s="73">
        <v>4.4166666670935228</v>
      </c>
      <c r="J179" s="73" t="s">
        <v>190</v>
      </c>
      <c r="K179" s="73"/>
      <c r="L179" s="73"/>
      <c r="M179" s="73">
        <f t="shared" si="5"/>
        <v>3</v>
      </c>
      <c r="N179" s="73">
        <v>0</v>
      </c>
      <c r="O179" s="73">
        <v>1</v>
      </c>
      <c r="P179" s="73">
        <v>2</v>
      </c>
      <c r="Q179" s="73">
        <v>0</v>
      </c>
      <c r="R179" s="73">
        <v>0</v>
      </c>
      <c r="S179" s="73">
        <v>3</v>
      </c>
      <c r="T179" s="73">
        <v>0</v>
      </c>
      <c r="U179" s="73">
        <v>0</v>
      </c>
      <c r="V179" s="73">
        <v>600</v>
      </c>
      <c r="W179" s="73"/>
      <c r="X179" s="73"/>
      <c r="Y179" s="73"/>
      <c r="Z179" s="73"/>
      <c r="AA179" s="73">
        <v>1</v>
      </c>
      <c r="AB179" s="74">
        <f t="shared" si="4"/>
        <v>3</v>
      </c>
      <c r="AC179" s="74"/>
    </row>
    <row r="180" spans="1:29" s="75" customFormat="1" ht="45" x14ac:dyDescent="0.25">
      <c r="A180" s="73">
        <v>170</v>
      </c>
      <c r="B180" s="73" t="s">
        <v>208</v>
      </c>
      <c r="C180" s="73" t="s">
        <v>190</v>
      </c>
      <c r="D180" s="73" t="s">
        <v>214</v>
      </c>
      <c r="E180" s="73" t="s">
        <v>168</v>
      </c>
      <c r="F180" s="76">
        <v>43162.943749999999</v>
      </c>
      <c r="G180" s="76">
        <v>43162.948611111111</v>
      </c>
      <c r="H180" s="73" t="s">
        <v>146</v>
      </c>
      <c r="I180" s="73">
        <v>0.1166666663484648</v>
      </c>
      <c r="J180" s="73" t="s">
        <v>190</v>
      </c>
      <c r="K180" s="73"/>
      <c r="L180" s="73"/>
      <c r="M180" s="73">
        <f t="shared" si="5"/>
        <v>6</v>
      </c>
      <c r="N180" s="73">
        <v>0</v>
      </c>
      <c r="O180" s="73">
        <v>1</v>
      </c>
      <c r="P180" s="73">
        <v>5</v>
      </c>
      <c r="Q180" s="73">
        <v>0</v>
      </c>
      <c r="R180" s="73">
        <v>0</v>
      </c>
      <c r="S180" s="73">
        <v>6</v>
      </c>
      <c r="T180" s="73">
        <v>0</v>
      </c>
      <c r="U180" s="73">
        <v>0</v>
      </c>
      <c r="V180" s="73">
        <v>400</v>
      </c>
      <c r="W180" s="73"/>
      <c r="X180" s="73" t="s">
        <v>347</v>
      </c>
      <c r="Y180" s="73" t="s">
        <v>348</v>
      </c>
      <c r="Z180" s="73" t="s">
        <v>349</v>
      </c>
      <c r="AA180" s="73">
        <v>0</v>
      </c>
      <c r="AB180" s="74">
        <f t="shared" si="4"/>
        <v>3</v>
      </c>
      <c r="AC180" s="74"/>
    </row>
    <row r="181" spans="1:29" s="75" customFormat="1" ht="45" x14ac:dyDescent="0.25">
      <c r="A181" s="73">
        <v>171</v>
      </c>
      <c r="B181" s="73" t="s">
        <v>200</v>
      </c>
      <c r="C181" s="73" t="s">
        <v>190</v>
      </c>
      <c r="D181" s="73" t="s">
        <v>281</v>
      </c>
      <c r="E181" s="73" t="s">
        <v>168</v>
      </c>
      <c r="F181" s="76">
        <v>43163.416666666664</v>
      </c>
      <c r="G181" s="76">
        <v>43163.607638888891</v>
      </c>
      <c r="H181" s="73" t="s">
        <v>145</v>
      </c>
      <c r="I181" s="73">
        <v>4.5833333327318542</v>
      </c>
      <c r="J181" s="73" t="s">
        <v>190</v>
      </c>
      <c r="K181" s="73"/>
      <c r="L181" s="73"/>
      <c r="M181" s="73">
        <f t="shared" si="5"/>
        <v>1</v>
      </c>
      <c r="N181" s="73">
        <v>0</v>
      </c>
      <c r="O181" s="73">
        <v>1</v>
      </c>
      <c r="P181" s="73">
        <v>0</v>
      </c>
      <c r="Q181" s="73">
        <v>0</v>
      </c>
      <c r="R181" s="73">
        <v>0</v>
      </c>
      <c r="S181" s="73">
        <v>1</v>
      </c>
      <c r="T181" s="73">
        <v>0</v>
      </c>
      <c r="U181" s="73">
        <v>0</v>
      </c>
      <c r="V181" s="73">
        <v>240</v>
      </c>
      <c r="W181" s="73"/>
      <c r="X181" s="73"/>
      <c r="Y181" s="73"/>
      <c r="Z181" s="73"/>
      <c r="AA181" s="73">
        <v>1</v>
      </c>
      <c r="AB181" s="74">
        <f t="shared" si="4"/>
        <v>3</v>
      </c>
      <c r="AC181" s="74"/>
    </row>
    <row r="182" spans="1:29" s="75" customFormat="1" ht="45" x14ac:dyDescent="0.25">
      <c r="A182" s="73">
        <v>172</v>
      </c>
      <c r="B182" s="73" t="s">
        <v>189</v>
      </c>
      <c r="C182" s="73" t="s">
        <v>190</v>
      </c>
      <c r="D182" s="73" t="s">
        <v>233</v>
      </c>
      <c r="E182" s="73" t="s">
        <v>168</v>
      </c>
      <c r="F182" s="76">
        <v>43163.624305555553</v>
      </c>
      <c r="G182" s="76">
        <v>43163.771527777775</v>
      </c>
      <c r="H182" s="73" t="s">
        <v>145</v>
      </c>
      <c r="I182" s="73">
        <v>3.5333333328017029</v>
      </c>
      <c r="J182" s="73" t="s">
        <v>190</v>
      </c>
      <c r="K182" s="73"/>
      <c r="L182" s="73"/>
      <c r="M182" s="73">
        <f t="shared" si="5"/>
        <v>1</v>
      </c>
      <c r="N182" s="73">
        <v>0</v>
      </c>
      <c r="O182" s="73">
        <v>1</v>
      </c>
      <c r="P182" s="73">
        <v>0</v>
      </c>
      <c r="Q182" s="73">
        <v>0</v>
      </c>
      <c r="R182" s="73">
        <v>0</v>
      </c>
      <c r="S182" s="73">
        <v>1</v>
      </c>
      <c r="T182" s="73">
        <v>0</v>
      </c>
      <c r="U182" s="73">
        <v>0</v>
      </c>
      <c r="V182" s="73">
        <v>590</v>
      </c>
      <c r="W182" s="73"/>
      <c r="X182" s="73"/>
      <c r="Y182" s="73"/>
      <c r="Z182" s="73"/>
      <c r="AA182" s="73">
        <v>1</v>
      </c>
      <c r="AB182" s="74">
        <f t="shared" si="4"/>
        <v>3</v>
      </c>
      <c r="AC182" s="74"/>
    </row>
    <row r="183" spans="1:29" s="75" customFormat="1" ht="45" x14ac:dyDescent="0.25">
      <c r="A183" s="73">
        <v>173</v>
      </c>
      <c r="B183" s="73" t="s">
        <v>208</v>
      </c>
      <c r="C183" s="73" t="s">
        <v>190</v>
      </c>
      <c r="D183" s="73" t="s">
        <v>350</v>
      </c>
      <c r="E183" s="73" t="s">
        <v>168</v>
      </c>
      <c r="F183" s="76">
        <v>43163.636111111111</v>
      </c>
      <c r="G183" s="76">
        <v>43163.746527777781</v>
      </c>
      <c r="H183" s="73" t="s">
        <v>145</v>
      </c>
      <c r="I183" s="73">
        <v>2.6500000009546061</v>
      </c>
      <c r="J183" s="73" t="s">
        <v>190</v>
      </c>
      <c r="K183" s="73"/>
      <c r="L183" s="73"/>
      <c r="M183" s="73">
        <f t="shared" si="5"/>
        <v>1</v>
      </c>
      <c r="N183" s="73">
        <v>0</v>
      </c>
      <c r="O183" s="73">
        <v>1</v>
      </c>
      <c r="P183" s="73">
        <v>0</v>
      </c>
      <c r="Q183" s="73">
        <v>0</v>
      </c>
      <c r="R183" s="73">
        <v>0</v>
      </c>
      <c r="S183" s="73">
        <v>1</v>
      </c>
      <c r="T183" s="73">
        <v>0</v>
      </c>
      <c r="U183" s="73">
        <v>0</v>
      </c>
      <c r="V183" s="73">
        <v>670</v>
      </c>
      <c r="W183" s="73"/>
      <c r="X183" s="73"/>
      <c r="Y183" s="73"/>
      <c r="Z183" s="73"/>
      <c r="AA183" s="73">
        <v>1</v>
      </c>
      <c r="AB183" s="74">
        <f t="shared" si="4"/>
        <v>3</v>
      </c>
      <c r="AC183" s="74"/>
    </row>
    <row r="184" spans="1:29" s="75" customFormat="1" ht="45" x14ac:dyDescent="0.25">
      <c r="A184" s="73">
        <v>174</v>
      </c>
      <c r="B184" s="73" t="s">
        <v>208</v>
      </c>
      <c r="C184" s="73" t="s">
        <v>190</v>
      </c>
      <c r="D184" s="73" t="s">
        <v>214</v>
      </c>
      <c r="E184" s="73" t="s">
        <v>168</v>
      </c>
      <c r="F184" s="76">
        <v>43163.660416666666</v>
      </c>
      <c r="G184" s="76">
        <v>43163.738888888889</v>
      </c>
      <c r="H184" s="73" t="s">
        <v>145</v>
      </c>
      <c r="I184" s="73">
        <v>1.883333332836628</v>
      </c>
      <c r="J184" s="73" t="s">
        <v>190</v>
      </c>
      <c r="K184" s="73"/>
      <c r="L184" s="73"/>
      <c r="M184" s="73">
        <f t="shared" si="5"/>
        <v>6</v>
      </c>
      <c r="N184" s="73">
        <v>0</v>
      </c>
      <c r="O184" s="73">
        <v>1</v>
      </c>
      <c r="P184" s="73">
        <v>5</v>
      </c>
      <c r="Q184" s="73">
        <v>0</v>
      </c>
      <c r="R184" s="73">
        <v>0</v>
      </c>
      <c r="S184" s="73">
        <v>6</v>
      </c>
      <c r="T184" s="73">
        <v>0</v>
      </c>
      <c r="U184" s="73">
        <v>0</v>
      </c>
      <c r="V184" s="73">
        <v>400</v>
      </c>
      <c r="W184" s="73"/>
      <c r="X184" s="73"/>
      <c r="Y184" s="73"/>
      <c r="Z184" s="73"/>
      <c r="AA184" s="73">
        <v>1</v>
      </c>
      <c r="AB184" s="74">
        <f t="shared" si="4"/>
        <v>3</v>
      </c>
      <c r="AC184" s="74"/>
    </row>
    <row r="185" spans="1:29" s="75" customFormat="1" ht="45" x14ac:dyDescent="0.25">
      <c r="A185" s="73">
        <v>175</v>
      </c>
      <c r="B185" s="73" t="s">
        <v>200</v>
      </c>
      <c r="C185" s="73" t="s">
        <v>190</v>
      </c>
      <c r="D185" s="73" t="s">
        <v>351</v>
      </c>
      <c r="E185" s="73" t="s">
        <v>168</v>
      </c>
      <c r="F185" s="76">
        <v>43163.7</v>
      </c>
      <c r="G185" s="76">
        <v>43163.7</v>
      </c>
      <c r="H185" s="73" t="s">
        <v>146</v>
      </c>
      <c r="I185" s="73">
        <v>0</v>
      </c>
      <c r="J185" s="73" t="s">
        <v>190</v>
      </c>
      <c r="K185" s="73"/>
      <c r="L185" s="73"/>
      <c r="M185" s="73">
        <f t="shared" si="5"/>
        <v>1</v>
      </c>
      <c r="N185" s="73">
        <v>0</v>
      </c>
      <c r="O185" s="73">
        <v>1</v>
      </c>
      <c r="P185" s="73">
        <v>0</v>
      </c>
      <c r="Q185" s="73">
        <v>0</v>
      </c>
      <c r="R185" s="73">
        <v>0</v>
      </c>
      <c r="S185" s="73">
        <v>1</v>
      </c>
      <c r="T185" s="73">
        <v>0</v>
      </c>
      <c r="U185" s="73">
        <v>0</v>
      </c>
      <c r="V185" s="73">
        <v>350</v>
      </c>
      <c r="W185" s="73"/>
      <c r="X185" s="73" t="s">
        <v>352</v>
      </c>
      <c r="Y185" s="73" t="s">
        <v>235</v>
      </c>
      <c r="Z185" s="73" t="s">
        <v>244</v>
      </c>
      <c r="AA185" s="73">
        <v>0</v>
      </c>
      <c r="AB185" s="74">
        <f t="shared" si="4"/>
        <v>3</v>
      </c>
      <c r="AC185" s="74"/>
    </row>
    <row r="186" spans="1:29" s="75" customFormat="1" ht="45" x14ac:dyDescent="0.25">
      <c r="A186" s="73">
        <v>176</v>
      </c>
      <c r="B186" s="73" t="s">
        <v>189</v>
      </c>
      <c r="C186" s="73" t="s">
        <v>190</v>
      </c>
      <c r="D186" s="73" t="s">
        <v>203</v>
      </c>
      <c r="E186" s="73" t="s">
        <v>168</v>
      </c>
      <c r="F186" s="76">
        <v>43164.380555555559</v>
      </c>
      <c r="G186" s="76">
        <v>43164.80972222222</v>
      </c>
      <c r="H186" s="73" t="s">
        <v>145</v>
      </c>
      <c r="I186" s="73">
        <v>10.29999999830034</v>
      </c>
      <c r="J186" s="73" t="s">
        <v>190</v>
      </c>
      <c r="K186" s="73"/>
      <c r="L186" s="73"/>
      <c r="M186" s="73">
        <f t="shared" si="5"/>
        <v>1</v>
      </c>
      <c r="N186" s="73">
        <v>0</v>
      </c>
      <c r="O186" s="73">
        <v>1</v>
      </c>
      <c r="P186" s="73">
        <v>0</v>
      </c>
      <c r="Q186" s="73">
        <v>0</v>
      </c>
      <c r="R186" s="73">
        <v>0</v>
      </c>
      <c r="S186" s="73">
        <v>1</v>
      </c>
      <c r="T186" s="73">
        <v>0</v>
      </c>
      <c r="U186" s="73">
        <v>0</v>
      </c>
      <c r="V186" s="73">
        <v>500</v>
      </c>
      <c r="W186" s="73"/>
      <c r="X186" s="73"/>
      <c r="Y186" s="73"/>
      <c r="Z186" s="73"/>
      <c r="AA186" s="73">
        <v>1</v>
      </c>
      <c r="AB186" s="74">
        <f t="shared" si="4"/>
        <v>3</v>
      </c>
      <c r="AC186" s="74"/>
    </row>
    <row r="187" spans="1:29" s="75" customFormat="1" ht="45" x14ac:dyDescent="0.25">
      <c r="A187" s="73">
        <v>177</v>
      </c>
      <c r="B187" s="73" t="s">
        <v>189</v>
      </c>
      <c r="C187" s="73" t="s">
        <v>190</v>
      </c>
      <c r="D187" s="73" t="s">
        <v>245</v>
      </c>
      <c r="E187" s="73" t="s">
        <v>168</v>
      </c>
      <c r="F187" s="76">
        <v>43164.395833333336</v>
      </c>
      <c r="G187" s="76">
        <v>43164.522222222222</v>
      </c>
      <c r="H187" s="73" t="s">
        <v>146</v>
      </c>
      <c r="I187" s="73">
        <v>3.0333333336166111</v>
      </c>
      <c r="J187" s="73" t="s">
        <v>190</v>
      </c>
      <c r="K187" s="73"/>
      <c r="L187" s="73"/>
      <c r="M187" s="73">
        <f t="shared" si="5"/>
        <v>1</v>
      </c>
      <c r="N187" s="73">
        <v>0</v>
      </c>
      <c r="O187" s="73">
        <v>1</v>
      </c>
      <c r="P187" s="73">
        <v>0</v>
      </c>
      <c r="Q187" s="73">
        <v>0</v>
      </c>
      <c r="R187" s="73">
        <v>0</v>
      </c>
      <c r="S187" s="73">
        <v>1</v>
      </c>
      <c r="T187" s="73">
        <v>0</v>
      </c>
      <c r="U187" s="73">
        <v>0</v>
      </c>
      <c r="V187" s="73">
        <v>300</v>
      </c>
      <c r="W187" s="73"/>
      <c r="X187" s="73" t="s">
        <v>270</v>
      </c>
      <c r="Y187" s="73" t="s">
        <v>235</v>
      </c>
      <c r="Z187" s="73" t="s">
        <v>271</v>
      </c>
      <c r="AA187" s="73">
        <v>1</v>
      </c>
      <c r="AB187" s="74">
        <f t="shared" si="4"/>
        <v>3</v>
      </c>
      <c r="AC187" s="74"/>
    </row>
    <row r="188" spans="1:29" s="75" customFormat="1" ht="45" x14ac:dyDescent="0.25">
      <c r="A188" s="73">
        <v>178</v>
      </c>
      <c r="B188" s="73" t="s">
        <v>200</v>
      </c>
      <c r="C188" s="73" t="s">
        <v>190</v>
      </c>
      <c r="D188" s="73" t="s">
        <v>290</v>
      </c>
      <c r="E188" s="73" t="s">
        <v>168</v>
      </c>
      <c r="F188" s="76">
        <v>43164.424305555556</v>
      </c>
      <c r="G188" s="76">
        <v>43164.729166666664</v>
      </c>
      <c r="H188" s="73" t="s">
        <v>145</v>
      </c>
      <c r="I188" s="73">
        <v>7.316666666418314</v>
      </c>
      <c r="J188" s="73" t="s">
        <v>190</v>
      </c>
      <c r="K188" s="73"/>
      <c r="L188" s="73"/>
      <c r="M188" s="73">
        <f t="shared" si="5"/>
        <v>2</v>
      </c>
      <c r="N188" s="73">
        <v>0</v>
      </c>
      <c r="O188" s="73">
        <v>1</v>
      </c>
      <c r="P188" s="73">
        <v>1</v>
      </c>
      <c r="Q188" s="73">
        <v>0</v>
      </c>
      <c r="R188" s="73">
        <v>0</v>
      </c>
      <c r="S188" s="73">
        <v>2</v>
      </c>
      <c r="T188" s="73">
        <v>0</v>
      </c>
      <c r="U188" s="73">
        <v>0</v>
      </c>
      <c r="V188" s="73">
        <v>510</v>
      </c>
      <c r="W188" s="73"/>
      <c r="X188" s="73"/>
      <c r="Y188" s="73"/>
      <c r="Z188" s="73"/>
      <c r="AA188" s="73">
        <v>1</v>
      </c>
      <c r="AB188" s="74">
        <f t="shared" si="4"/>
        <v>3</v>
      </c>
      <c r="AC188" s="74"/>
    </row>
    <row r="189" spans="1:29" s="75" customFormat="1" ht="45" x14ac:dyDescent="0.25">
      <c r="A189" s="73">
        <v>179</v>
      </c>
      <c r="B189" s="73" t="s">
        <v>192</v>
      </c>
      <c r="C189" s="73" t="s">
        <v>190</v>
      </c>
      <c r="D189" s="73" t="s">
        <v>353</v>
      </c>
      <c r="E189" s="73" t="s">
        <v>168</v>
      </c>
      <c r="F189" s="76">
        <v>43164.584027777775</v>
      </c>
      <c r="G189" s="76">
        <v>43164.823611111111</v>
      </c>
      <c r="H189" s="73" t="s">
        <v>145</v>
      </c>
      <c r="I189" s="73">
        <v>5.7499999991850927</v>
      </c>
      <c r="J189" s="73" t="s">
        <v>190</v>
      </c>
      <c r="K189" s="73"/>
      <c r="L189" s="73"/>
      <c r="M189" s="73">
        <f t="shared" si="5"/>
        <v>1</v>
      </c>
      <c r="N189" s="73">
        <v>0</v>
      </c>
      <c r="O189" s="73">
        <v>1</v>
      </c>
      <c r="P189" s="73">
        <v>0</v>
      </c>
      <c r="Q189" s="73">
        <v>0</v>
      </c>
      <c r="R189" s="73">
        <v>0</v>
      </c>
      <c r="S189" s="73">
        <v>1</v>
      </c>
      <c r="T189" s="73">
        <v>0</v>
      </c>
      <c r="U189" s="73">
        <v>0</v>
      </c>
      <c r="V189" s="73">
        <v>740</v>
      </c>
      <c r="W189" s="73"/>
      <c r="X189" s="73"/>
      <c r="Y189" s="73"/>
      <c r="Z189" s="73"/>
      <c r="AA189" s="73">
        <v>1</v>
      </c>
      <c r="AB189" s="74">
        <f t="shared" si="4"/>
        <v>3</v>
      </c>
      <c r="AC189" s="74"/>
    </row>
    <row r="190" spans="1:29" s="75" customFormat="1" ht="45" x14ac:dyDescent="0.25">
      <c r="A190" s="73">
        <v>180</v>
      </c>
      <c r="B190" s="73" t="s">
        <v>195</v>
      </c>
      <c r="C190" s="73" t="s">
        <v>190</v>
      </c>
      <c r="D190" s="73" t="s">
        <v>354</v>
      </c>
      <c r="E190" s="73" t="s">
        <v>168</v>
      </c>
      <c r="F190" s="76">
        <v>43164.625</v>
      </c>
      <c r="G190" s="76">
        <v>43164.680555555555</v>
      </c>
      <c r="H190" s="73" t="s">
        <v>145</v>
      </c>
      <c r="I190" s="73">
        <v>1.3333333343616689</v>
      </c>
      <c r="J190" s="73" t="s">
        <v>190</v>
      </c>
      <c r="K190" s="73"/>
      <c r="L190" s="73"/>
      <c r="M190" s="73">
        <f t="shared" si="5"/>
        <v>2</v>
      </c>
      <c r="N190" s="73">
        <v>0</v>
      </c>
      <c r="O190" s="73">
        <v>1</v>
      </c>
      <c r="P190" s="73">
        <v>1</v>
      </c>
      <c r="Q190" s="73">
        <v>0</v>
      </c>
      <c r="R190" s="73">
        <v>0</v>
      </c>
      <c r="S190" s="73">
        <v>2</v>
      </c>
      <c r="T190" s="73">
        <v>0</v>
      </c>
      <c r="U190" s="73">
        <v>0</v>
      </c>
      <c r="V190" s="73">
        <v>170</v>
      </c>
      <c r="W190" s="73"/>
      <c r="X190" s="73"/>
      <c r="Y190" s="73"/>
      <c r="Z190" s="73"/>
      <c r="AA190" s="73">
        <v>1</v>
      </c>
      <c r="AB190" s="74">
        <f t="shared" si="4"/>
        <v>3</v>
      </c>
      <c r="AC190" s="74"/>
    </row>
    <row r="191" spans="1:29" s="75" customFormat="1" ht="45" x14ac:dyDescent="0.25">
      <c r="A191" s="73">
        <v>181</v>
      </c>
      <c r="B191" s="73" t="s">
        <v>200</v>
      </c>
      <c r="C191" s="73" t="s">
        <v>190</v>
      </c>
      <c r="D191" s="73" t="s">
        <v>351</v>
      </c>
      <c r="E191" s="73" t="s">
        <v>168</v>
      </c>
      <c r="F191" s="76">
        <v>43165.430555555555</v>
      </c>
      <c r="G191" s="76">
        <v>43165.652777777781</v>
      </c>
      <c r="H191" s="73" t="s">
        <v>145</v>
      </c>
      <c r="I191" s="73">
        <v>5.3333333329064772</v>
      </c>
      <c r="J191" s="73" t="s">
        <v>190</v>
      </c>
      <c r="K191" s="73"/>
      <c r="L191" s="73"/>
      <c r="M191" s="73">
        <f t="shared" si="5"/>
        <v>1</v>
      </c>
      <c r="N191" s="73">
        <v>0</v>
      </c>
      <c r="O191" s="73">
        <v>1</v>
      </c>
      <c r="P191" s="73">
        <v>0</v>
      </c>
      <c r="Q191" s="73">
        <v>0</v>
      </c>
      <c r="R191" s="73">
        <v>0</v>
      </c>
      <c r="S191" s="73">
        <v>1</v>
      </c>
      <c r="T191" s="73">
        <v>0</v>
      </c>
      <c r="U191" s="73">
        <v>0</v>
      </c>
      <c r="V191" s="73">
        <v>350</v>
      </c>
      <c r="W191" s="73"/>
      <c r="X191" s="73"/>
      <c r="Y191" s="73"/>
      <c r="Z191" s="73"/>
      <c r="AA191" s="73">
        <v>1</v>
      </c>
      <c r="AB191" s="74">
        <f t="shared" si="4"/>
        <v>3</v>
      </c>
      <c r="AC191" s="74"/>
    </row>
    <row r="192" spans="1:29" s="75" customFormat="1" ht="45" x14ac:dyDescent="0.25">
      <c r="A192" s="73">
        <v>182</v>
      </c>
      <c r="B192" s="73" t="s">
        <v>200</v>
      </c>
      <c r="C192" s="73" t="s">
        <v>190</v>
      </c>
      <c r="D192" s="73" t="s">
        <v>355</v>
      </c>
      <c r="E192" s="73" t="s">
        <v>168</v>
      </c>
      <c r="F192" s="76">
        <v>43165.470138888886</v>
      </c>
      <c r="G192" s="76">
        <v>43165.542361111111</v>
      </c>
      <c r="H192" s="73" t="s">
        <v>146</v>
      </c>
      <c r="I192" s="73">
        <v>1.73333333269693</v>
      </c>
      <c r="J192" s="73" t="s">
        <v>190</v>
      </c>
      <c r="K192" s="73"/>
      <c r="L192" s="73"/>
      <c r="M192" s="73">
        <f t="shared" si="5"/>
        <v>1</v>
      </c>
      <c r="N192" s="73">
        <v>0</v>
      </c>
      <c r="O192" s="73">
        <v>1</v>
      </c>
      <c r="P192" s="73">
        <v>0</v>
      </c>
      <c r="Q192" s="73">
        <v>0</v>
      </c>
      <c r="R192" s="73">
        <v>0</v>
      </c>
      <c r="S192" s="73">
        <v>1</v>
      </c>
      <c r="T192" s="73">
        <v>0</v>
      </c>
      <c r="U192" s="73">
        <v>0</v>
      </c>
      <c r="V192" s="73">
        <v>510</v>
      </c>
      <c r="W192" s="73"/>
      <c r="X192" s="73" t="s">
        <v>270</v>
      </c>
      <c r="Y192" s="73" t="s">
        <v>235</v>
      </c>
      <c r="Z192" s="73" t="s">
        <v>271</v>
      </c>
      <c r="AA192" s="73">
        <v>1</v>
      </c>
      <c r="AB192" s="74">
        <f t="shared" si="4"/>
        <v>3</v>
      </c>
      <c r="AC192" s="74"/>
    </row>
    <row r="193" spans="1:29" s="75" customFormat="1" ht="45" x14ac:dyDescent="0.25">
      <c r="A193" s="73">
        <v>183</v>
      </c>
      <c r="B193" s="73" t="s">
        <v>195</v>
      </c>
      <c r="C193" s="73" t="s">
        <v>190</v>
      </c>
      <c r="D193" s="73" t="s">
        <v>283</v>
      </c>
      <c r="E193" s="73" t="s">
        <v>168</v>
      </c>
      <c r="F193" s="76">
        <v>43165.625694444447</v>
      </c>
      <c r="G193" s="76">
        <v>43165.756944444445</v>
      </c>
      <c r="H193" s="73" t="s">
        <v>145</v>
      </c>
      <c r="I193" s="73">
        <v>3.1499999976949771</v>
      </c>
      <c r="J193" s="73" t="s">
        <v>190</v>
      </c>
      <c r="K193" s="73"/>
      <c r="L193" s="73"/>
      <c r="M193" s="73">
        <f t="shared" si="5"/>
        <v>1</v>
      </c>
      <c r="N193" s="73">
        <v>0</v>
      </c>
      <c r="O193" s="73">
        <v>1</v>
      </c>
      <c r="P193" s="73">
        <v>0</v>
      </c>
      <c r="Q193" s="73">
        <v>0</v>
      </c>
      <c r="R193" s="73">
        <v>0</v>
      </c>
      <c r="S193" s="73">
        <v>1</v>
      </c>
      <c r="T193" s="73">
        <v>0</v>
      </c>
      <c r="U193" s="73">
        <v>0</v>
      </c>
      <c r="V193" s="73">
        <v>500</v>
      </c>
      <c r="W193" s="73"/>
      <c r="X193" s="73"/>
      <c r="Y193" s="73"/>
      <c r="Z193" s="73"/>
      <c r="AA193" s="73">
        <v>1</v>
      </c>
      <c r="AB193" s="74">
        <f t="shared" si="4"/>
        <v>3</v>
      </c>
      <c r="AC193" s="74"/>
    </row>
    <row r="194" spans="1:29" s="75" customFormat="1" ht="45" x14ac:dyDescent="0.25">
      <c r="A194" s="73">
        <v>184</v>
      </c>
      <c r="B194" s="73" t="s">
        <v>189</v>
      </c>
      <c r="C194" s="73" t="s">
        <v>190</v>
      </c>
      <c r="D194" s="73" t="s">
        <v>326</v>
      </c>
      <c r="E194" s="73" t="s">
        <v>168</v>
      </c>
      <c r="F194" s="76">
        <v>43165.843055555553</v>
      </c>
      <c r="G194" s="76">
        <v>43166.001388888886</v>
      </c>
      <c r="H194" s="73" t="s">
        <v>146</v>
      </c>
      <c r="I194" s="73">
        <v>3.799999999289867</v>
      </c>
      <c r="J194" s="73" t="s">
        <v>190</v>
      </c>
      <c r="K194" s="73"/>
      <c r="L194" s="73"/>
      <c r="M194" s="73">
        <f t="shared" si="5"/>
        <v>15</v>
      </c>
      <c r="N194" s="73">
        <v>0</v>
      </c>
      <c r="O194" s="73">
        <v>1</v>
      </c>
      <c r="P194" s="73">
        <v>14</v>
      </c>
      <c r="Q194" s="73">
        <v>0</v>
      </c>
      <c r="R194" s="73">
        <v>0</v>
      </c>
      <c r="S194" s="73">
        <v>15</v>
      </c>
      <c r="T194" s="73">
        <v>0</v>
      </c>
      <c r="U194" s="73">
        <v>0</v>
      </c>
      <c r="V194" s="73">
        <v>350</v>
      </c>
      <c r="W194" s="73"/>
      <c r="X194" s="73" t="s">
        <v>356</v>
      </c>
      <c r="Y194" s="73" t="s">
        <v>348</v>
      </c>
      <c r="Z194" s="73" t="s">
        <v>357</v>
      </c>
      <c r="AA194" s="73">
        <v>0</v>
      </c>
      <c r="AB194" s="74">
        <f t="shared" si="4"/>
        <v>3</v>
      </c>
      <c r="AC194" s="74"/>
    </row>
    <row r="195" spans="1:29" s="75" customFormat="1" ht="45" x14ac:dyDescent="0.25">
      <c r="A195" s="73">
        <v>185</v>
      </c>
      <c r="B195" s="73" t="s">
        <v>189</v>
      </c>
      <c r="C195" s="73" t="s">
        <v>190</v>
      </c>
      <c r="D195" s="73" t="s">
        <v>326</v>
      </c>
      <c r="E195" s="73" t="s">
        <v>168</v>
      </c>
      <c r="F195" s="76">
        <v>43165.888888888891</v>
      </c>
      <c r="G195" s="76">
        <v>43165.92083333333</v>
      </c>
      <c r="H195" s="73" t="s">
        <v>145</v>
      </c>
      <c r="I195" s="73">
        <v>0.76666666567325592</v>
      </c>
      <c r="J195" s="73" t="s">
        <v>190</v>
      </c>
      <c r="K195" s="73"/>
      <c r="L195" s="73"/>
      <c r="M195" s="73">
        <f t="shared" si="5"/>
        <v>15</v>
      </c>
      <c r="N195" s="73">
        <v>0</v>
      </c>
      <c r="O195" s="73">
        <v>1</v>
      </c>
      <c r="P195" s="73">
        <v>14</v>
      </c>
      <c r="Q195" s="73">
        <v>0</v>
      </c>
      <c r="R195" s="73">
        <v>0</v>
      </c>
      <c r="S195" s="73">
        <v>15</v>
      </c>
      <c r="T195" s="73">
        <v>0</v>
      </c>
      <c r="U195" s="73">
        <v>0</v>
      </c>
      <c r="V195" s="73">
        <v>350</v>
      </c>
      <c r="W195" s="73"/>
      <c r="X195" s="73"/>
      <c r="Y195" s="73"/>
      <c r="Z195" s="73"/>
      <c r="AA195" s="73">
        <v>1</v>
      </c>
      <c r="AB195" s="74">
        <f t="shared" si="4"/>
        <v>3</v>
      </c>
      <c r="AC195" s="74"/>
    </row>
    <row r="196" spans="1:29" s="75" customFormat="1" ht="45" x14ac:dyDescent="0.25">
      <c r="A196" s="73">
        <v>186</v>
      </c>
      <c r="B196" s="73" t="s">
        <v>192</v>
      </c>
      <c r="C196" s="73" t="s">
        <v>190</v>
      </c>
      <c r="D196" s="73" t="s">
        <v>358</v>
      </c>
      <c r="E196" s="73" t="s">
        <v>168</v>
      </c>
      <c r="F196" s="76">
        <v>43166.416666666664</v>
      </c>
      <c r="G196" s="76">
        <v>43166.607638888891</v>
      </c>
      <c r="H196" s="73" t="s">
        <v>145</v>
      </c>
      <c r="I196" s="73">
        <v>4.5833333327318542</v>
      </c>
      <c r="J196" s="73" t="s">
        <v>190</v>
      </c>
      <c r="K196" s="73"/>
      <c r="L196" s="73"/>
      <c r="M196" s="73">
        <f t="shared" si="5"/>
        <v>1</v>
      </c>
      <c r="N196" s="73">
        <v>0</v>
      </c>
      <c r="O196" s="73">
        <v>1</v>
      </c>
      <c r="P196" s="73">
        <v>0</v>
      </c>
      <c r="Q196" s="73">
        <v>0</v>
      </c>
      <c r="R196" s="73">
        <v>0</v>
      </c>
      <c r="S196" s="73">
        <v>1</v>
      </c>
      <c r="T196" s="73">
        <v>0</v>
      </c>
      <c r="U196" s="73">
        <v>0</v>
      </c>
      <c r="V196" s="73">
        <v>1310</v>
      </c>
      <c r="W196" s="73"/>
      <c r="X196" s="73"/>
      <c r="Y196" s="73"/>
      <c r="Z196" s="73"/>
      <c r="AA196" s="73">
        <v>1</v>
      </c>
      <c r="AB196" s="74">
        <f t="shared" ref="AB196:AB254" si="6">MONTH(F196)</f>
        <v>3</v>
      </c>
      <c r="AC196" s="74"/>
    </row>
    <row r="197" spans="1:29" s="75" customFormat="1" ht="45" x14ac:dyDescent="0.25">
      <c r="A197" s="73">
        <v>187</v>
      </c>
      <c r="B197" s="73" t="s">
        <v>200</v>
      </c>
      <c r="C197" s="73" t="s">
        <v>190</v>
      </c>
      <c r="D197" s="73" t="s">
        <v>359</v>
      </c>
      <c r="E197" s="73" t="s">
        <v>168</v>
      </c>
      <c r="F197" s="76">
        <v>43166.434027777781</v>
      </c>
      <c r="G197" s="76">
        <v>43166.668055555558</v>
      </c>
      <c r="H197" s="73" t="s">
        <v>145</v>
      </c>
      <c r="I197" s="73">
        <v>5.616666667163372</v>
      </c>
      <c r="J197" s="73" t="s">
        <v>190</v>
      </c>
      <c r="K197" s="73"/>
      <c r="L197" s="73"/>
      <c r="M197" s="73">
        <f t="shared" si="5"/>
        <v>1</v>
      </c>
      <c r="N197" s="73">
        <v>0</v>
      </c>
      <c r="O197" s="73">
        <v>1</v>
      </c>
      <c r="P197" s="73">
        <v>0</v>
      </c>
      <c r="Q197" s="73">
        <v>0</v>
      </c>
      <c r="R197" s="73">
        <v>0</v>
      </c>
      <c r="S197" s="73">
        <v>1</v>
      </c>
      <c r="T197" s="73">
        <v>0</v>
      </c>
      <c r="U197" s="73">
        <v>0</v>
      </c>
      <c r="V197" s="73">
        <v>260</v>
      </c>
      <c r="W197" s="73"/>
      <c r="X197" s="73"/>
      <c r="Y197" s="73"/>
      <c r="Z197" s="73"/>
      <c r="AA197" s="73">
        <v>1</v>
      </c>
      <c r="AB197" s="74">
        <f t="shared" si="6"/>
        <v>3</v>
      </c>
      <c r="AC197" s="74"/>
    </row>
    <row r="198" spans="1:29" s="75" customFormat="1" ht="45" x14ac:dyDescent="0.25">
      <c r="A198" s="73">
        <v>188</v>
      </c>
      <c r="B198" s="73" t="s">
        <v>189</v>
      </c>
      <c r="C198" s="73" t="s">
        <v>190</v>
      </c>
      <c r="D198" s="73" t="s">
        <v>233</v>
      </c>
      <c r="E198" s="73" t="s">
        <v>168</v>
      </c>
      <c r="F198" s="76">
        <v>43166.4375</v>
      </c>
      <c r="G198" s="76">
        <v>43166.618750000001</v>
      </c>
      <c r="H198" s="73" t="s">
        <v>145</v>
      </c>
      <c r="I198" s="73">
        <v>4.3500000000349246</v>
      </c>
      <c r="J198" s="73" t="s">
        <v>190</v>
      </c>
      <c r="K198" s="73"/>
      <c r="L198" s="73"/>
      <c r="M198" s="73">
        <f t="shared" si="5"/>
        <v>1</v>
      </c>
      <c r="N198" s="73">
        <v>0</v>
      </c>
      <c r="O198" s="73">
        <v>1</v>
      </c>
      <c r="P198" s="73">
        <v>0</v>
      </c>
      <c r="Q198" s="73">
        <v>0</v>
      </c>
      <c r="R198" s="73">
        <v>0</v>
      </c>
      <c r="S198" s="73">
        <v>1</v>
      </c>
      <c r="T198" s="73">
        <v>0</v>
      </c>
      <c r="U198" s="73">
        <v>0</v>
      </c>
      <c r="V198" s="73">
        <v>590</v>
      </c>
      <c r="W198" s="73"/>
      <c r="X198" s="73"/>
      <c r="Y198" s="73"/>
      <c r="Z198" s="73"/>
      <c r="AA198" s="73">
        <v>1</v>
      </c>
      <c r="AB198" s="74">
        <f t="shared" si="6"/>
        <v>3</v>
      </c>
      <c r="AC198" s="74"/>
    </row>
    <row r="199" spans="1:29" s="75" customFormat="1" ht="45" x14ac:dyDescent="0.25">
      <c r="A199" s="73">
        <v>189</v>
      </c>
      <c r="B199" s="73" t="s">
        <v>200</v>
      </c>
      <c r="C199" s="73" t="s">
        <v>190</v>
      </c>
      <c r="D199" s="73" t="s">
        <v>360</v>
      </c>
      <c r="E199" s="73" t="s">
        <v>168</v>
      </c>
      <c r="F199" s="76">
        <v>43166.443749999999</v>
      </c>
      <c r="G199" s="76">
        <v>43166.685416666667</v>
      </c>
      <c r="H199" s="73" t="s">
        <v>145</v>
      </c>
      <c r="I199" s="73">
        <v>5.800000000919681</v>
      </c>
      <c r="J199" s="73" t="s">
        <v>190</v>
      </c>
      <c r="K199" s="73"/>
      <c r="L199" s="73"/>
      <c r="M199" s="73">
        <f t="shared" si="5"/>
        <v>1</v>
      </c>
      <c r="N199" s="73">
        <v>0</v>
      </c>
      <c r="O199" s="73">
        <v>1</v>
      </c>
      <c r="P199" s="73">
        <v>0</v>
      </c>
      <c r="Q199" s="73">
        <v>0</v>
      </c>
      <c r="R199" s="73">
        <v>0</v>
      </c>
      <c r="S199" s="73">
        <v>1</v>
      </c>
      <c r="T199" s="73">
        <v>0</v>
      </c>
      <c r="U199" s="73">
        <v>0</v>
      </c>
      <c r="V199" s="73">
        <v>1280</v>
      </c>
      <c r="W199" s="73"/>
      <c r="X199" s="73"/>
      <c r="Y199" s="73"/>
      <c r="Z199" s="73"/>
      <c r="AA199" s="73">
        <v>1</v>
      </c>
      <c r="AB199" s="74">
        <f t="shared" si="6"/>
        <v>3</v>
      </c>
      <c r="AC199" s="74"/>
    </row>
    <row r="200" spans="1:29" s="75" customFormat="1" ht="45" x14ac:dyDescent="0.25">
      <c r="A200" s="73">
        <v>190</v>
      </c>
      <c r="B200" s="73" t="s">
        <v>195</v>
      </c>
      <c r="C200" s="73" t="s">
        <v>190</v>
      </c>
      <c r="D200" s="73" t="s">
        <v>361</v>
      </c>
      <c r="E200" s="73" t="s">
        <v>168</v>
      </c>
      <c r="F200" s="76">
        <v>43166.625694444447</v>
      </c>
      <c r="G200" s="76">
        <v>43166.765277777777</v>
      </c>
      <c r="H200" s="73" t="s">
        <v>145</v>
      </c>
      <c r="I200" s="73">
        <v>3.3500000014901161</v>
      </c>
      <c r="J200" s="73" t="s">
        <v>190</v>
      </c>
      <c r="K200" s="73"/>
      <c r="L200" s="73"/>
      <c r="M200" s="73">
        <f t="shared" si="5"/>
        <v>2</v>
      </c>
      <c r="N200" s="73">
        <v>0</v>
      </c>
      <c r="O200" s="73">
        <v>1</v>
      </c>
      <c r="P200" s="73">
        <v>1</v>
      </c>
      <c r="Q200" s="73">
        <v>0</v>
      </c>
      <c r="R200" s="73">
        <v>0</v>
      </c>
      <c r="S200" s="73">
        <v>2</v>
      </c>
      <c r="T200" s="73">
        <v>0</v>
      </c>
      <c r="U200" s="73">
        <v>0</v>
      </c>
      <c r="V200" s="73">
        <v>440</v>
      </c>
      <c r="W200" s="73"/>
      <c r="X200" s="73"/>
      <c r="Y200" s="73"/>
      <c r="Z200" s="73"/>
      <c r="AA200" s="73">
        <v>1</v>
      </c>
      <c r="AB200" s="74">
        <f t="shared" si="6"/>
        <v>3</v>
      </c>
      <c r="AC200" s="74"/>
    </row>
    <row r="201" spans="1:29" s="75" customFormat="1" ht="45" x14ac:dyDescent="0.25">
      <c r="A201" s="73">
        <v>191</v>
      </c>
      <c r="B201" s="73" t="s">
        <v>200</v>
      </c>
      <c r="C201" s="73" t="s">
        <v>190</v>
      </c>
      <c r="D201" s="73" t="s">
        <v>207</v>
      </c>
      <c r="E201" s="73" t="s">
        <v>168</v>
      </c>
      <c r="F201" s="76">
        <v>43167.429861111108</v>
      </c>
      <c r="G201" s="76">
        <v>43167.709027777775</v>
      </c>
      <c r="H201" s="73" t="s">
        <v>145</v>
      </c>
      <c r="I201" s="73">
        <v>6.7000000007101326</v>
      </c>
      <c r="J201" s="73" t="s">
        <v>190</v>
      </c>
      <c r="K201" s="73"/>
      <c r="L201" s="73"/>
      <c r="M201" s="73">
        <f t="shared" si="5"/>
        <v>1</v>
      </c>
      <c r="N201" s="73">
        <v>0</v>
      </c>
      <c r="O201" s="73">
        <v>1</v>
      </c>
      <c r="P201" s="73">
        <v>0</v>
      </c>
      <c r="Q201" s="73">
        <v>0</v>
      </c>
      <c r="R201" s="73">
        <v>0</v>
      </c>
      <c r="S201" s="73">
        <v>1</v>
      </c>
      <c r="T201" s="73">
        <v>0</v>
      </c>
      <c r="U201" s="73">
        <v>0</v>
      </c>
      <c r="V201" s="73">
        <v>530</v>
      </c>
      <c r="W201" s="73"/>
      <c r="X201" s="73"/>
      <c r="Y201" s="73"/>
      <c r="Z201" s="73"/>
      <c r="AA201" s="73">
        <v>1</v>
      </c>
      <c r="AB201" s="74">
        <f t="shared" si="6"/>
        <v>3</v>
      </c>
      <c r="AC201" s="74"/>
    </row>
    <row r="202" spans="1:29" s="75" customFormat="1" ht="45" x14ac:dyDescent="0.25">
      <c r="A202" s="73">
        <v>192</v>
      </c>
      <c r="B202" s="73" t="s">
        <v>192</v>
      </c>
      <c r="C202" s="73" t="s">
        <v>190</v>
      </c>
      <c r="D202" s="73" t="s">
        <v>362</v>
      </c>
      <c r="E202" s="73" t="s">
        <v>168</v>
      </c>
      <c r="F202" s="76">
        <v>43171.474305555559</v>
      </c>
      <c r="G202" s="76">
        <v>43171.647222222222</v>
      </c>
      <c r="H202" s="73" t="s">
        <v>145</v>
      </c>
      <c r="I202" s="73">
        <v>4.1499999983352609</v>
      </c>
      <c r="J202" s="73" t="s">
        <v>190</v>
      </c>
      <c r="K202" s="73"/>
      <c r="L202" s="73"/>
      <c r="M202" s="73">
        <f t="shared" si="5"/>
        <v>1</v>
      </c>
      <c r="N202" s="73">
        <v>0</v>
      </c>
      <c r="O202" s="73">
        <v>1</v>
      </c>
      <c r="P202" s="73">
        <v>0</v>
      </c>
      <c r="Q202" s="73">
        <v>0</v>
      </c>
      <c r="R202" s="73">
        <v>0</v>
      </c>
      <c r="S202" s="73">
        <v>1</v>
      </c>
      <c r="T202" s="73">
        <v>0</v>
      </c>
      <c r="U202" s="73">
        <v>0</v>
      </c>
      <c r="V202" s="73">
        <v>1500</v>
      </c>
      <c r="W202" s="73"/>
      <c r="X202" s="73"/>
      <c r="Y202" s="73"/>
      <c r="Z202" s="73"/>
      <c r="AA202" s="73">
        <v>1</v>
      </c>
      <c r="AB202" s="74">
        <f t="shared" si="6"/>
        <v>3</v>
      </c>
      <c r="AC202" s="74"/>
    </row>
    <row r="203" spans="1:29" s="75" customFormat="1" ht="45" x14ac:dyDescent="0.25">
      <c r="A203" s="73">
        <v>193</v>
      </c>
      <c r="B203" s="73" t="s">
        <v>200</v>
      </c>
      <c r="C203" s="73" t="s">
        <v>190</v>
      </c>
      <c r="D203" s="73" t="s">
        <v>363</v>
      </c>
      <c r="E203" s="73" t="s">
        <v>168</v>
      </c>
      <c r="F203" s="76">
        <v>43172.429861111108</v>
      </c>
      <c r="G203" s="76">
        <v>43172.545138888891</v>
      </c>
      <c r="H203" s="73" t="s">
        <v>145</v>
      </c>
      <c r="I203" s="73">
        <v>2.766666667128447</v>
      </c>
      <c r="J203" s="73" t="s">
        <v>190</v>
      </c>
      <c r="K203" s="73"/>
      <c r="L203" s="73"/>
      <c r="M203" s="73">
        <f t="shared" si="5"/>
        <v>1</v>
      </c>
      <c r="N203" s="73">
        <v>0</v>
      </c>
      <c r="O203" s="73">
        <v>1</v>
      </c>
      <c r="P203" s="73">
        <v>0</v>
      </c>
      <c r="Q203" s="73">
        <v>0</v>
      </c>
      <c r="R203" s="73">
        <v>0</v>
      </c>
      <c r="S203" s="73">
        <v>1</v>
      </c>
      <c r="T203" s="73">
        <v>0</v>
      </c>
      <c r="U203" s="73">
        <v>0</v>
      </c>
      <c r="V203" s="73">
        <v>870</v>
      </c>
      <c r="W203" s="73"/>
      <c r="X203" s="73"/>
      <c r="Y203" s="73"/>
      <c r="Z203" s="73"/>
      <c r="AA203" s="73">
        <v>1</v>
      </c>
      <c r="AB203" s="74">
        <f t="shared" si="6"/>
        <v>3</v>
      </c>
      <c r="AC203" s="74"/>
    </row>
    <row r="204" spans="1:29" s="75" customFormat="1" ht="45" x14ac:dyDescent="0.25">
      <c r="A204" s="73">
        <v>194</v>
      </c>
      <c r="B204" s="73" t="s">
        <v>189</v>
      </c>
      <c r="C204" s="73" t="s">
        <v>190</v>
      </c>
      <c r="D204" s="73" t="s">
        <v>331</v>
      </c>
      <c r="E204" s="73" t="s">
        <v>168</v>
      </c>
      <c r="F204" s="76">
        <v>43172.604861111111</v>
      </c>
      <c r="G204" s="76">
        <v>43172.712500000001</v>
      </c>
      <c r="H204" s="73" t="s">
        <v>145</v>
      </c>
      <c r="I204" s="73">
        <v>2.583333333721384</v>
      </c>
      <c r="J204" s="73" t="s">
        <v>190</v>
      </c>
      <c r="K204" s="73"/>
      <c r="L204" s="73"/>
      <c r="M204" s="73">
        <f t="shared" ref="M204:M267" si="7">SUM(N204:P204)</f>
        <v>2</v>
      </c>
      <c r="N204" s="73">
        <v>0</v>
      </c>
      <c r="O204" s="73">
        <v>1</v>
      </c>
      <c r="P204" s="73">
        <v>1</v>
      </c>
      <c r="Q204" s="73">
        <v>0</v>
      </c>
      <c r="R204" s="73">
        <v>0</v>
      </c>
      <c r="S204" s="73">
        <v>2</v>
      </c>
      <c r="T204" s="73">
        <v>0</v>
      </c>
      <c r="U204" s="73">
        <v>0</v>
      </c>
      <c r="V204" s="73">
        <v>200</v>
      </c>
      <c r="W204" s="73"/>
      <c r="X204" s="73"/>
      <c r="Y204" s="73"/>
      <c r="Z204" s="73"/>
      <c r="AA204" s="73">
        <v>1</v>
      </c>
      <c r="AB204" s="74">
        <f t="shared" si="6"/>
        <v>3</v>
      </c>
      <c r="AC204" s="74"/>
    </row>
    <row r="205" spans="1:29" s="75" customFormat="1" ht="45" x14ac:dyDescent="0.25">
      <c r="A205" s="73">
        <v>195</v>
      </c>
      <c r="B205" s="73" t="s">
        <v>200</v>
      </c>
      <c r="C205" s="73" t="s">
        <v>190</v>
      </c>
      <c r="D205" s="73" t="s">
        <v>364</v>
      </c>
      <c r="E205" s="73" t="s">
        <v>168</v>
      </c>
      <c r="F205" s="76">
        <v>43172.605555555558</v>
      </c>
      <c r="G205" s="76">
        <v>43172.708333333336</v>
      </c>
      <c r="H205" s="73" t="s">
        <v>145</v>
      </c>
      <c r="I205" s="73">
        <v>2.4666666647535749</v>
      </c>
      <c r="J205" s="73" t="s">
        <v>190</v>
      </c>
      <c r="K205" s="73"/>
      <c r="L205" s="73"/>
      <c r="M205" s="73">
        <f t="shared" si="7"/>
        <v>10</v>
      </c>
      <c r="N205" s="73">
        <v>0</v>
      </c>
      <c r="O205" s="73">
        <v>1</v>
      </c>
      <c r="P205" s="73">
        <v>9</v>
      </c>
      <c r="Q205" s="73">
        <v>0</v>
      </c>
      <c r="R205" s="73">
        <v>0</v>
      </c>
      <c r="S205" s="73">
        <v>10</v>
      </c>
      <c r="T205" s="73">
        <v>0</v>
      </c>
      <c r="U205" s="73">
        <v>0</v>
      </c>
      <c r="V205" s="73">
        <v>80</v>
      </c>
      <c r="W205" s="73"/>
      <c r="X205" s="73"/>
      <c r="Y205" s="73"/>
      <c r="Z205" s="73"/>
      <c r="AA205" s="73">
        <v>1</v>
      </c>
      <c r="AB205" s="74">
        <f t="shared" si="6"/>
        <v>3</v>
      </c>
      <c r="AC205" s="74"/>
    </row>
    <row r="206" spans="1:29" s="75" customFormat="1" ht="45" x14ac:dyDescent="0.25">
      <c r="A206" s="73">
        <v>196</v>
      </c>
      <c r="B206" s="73" t="s">
        <v>200</v>
      </c>
      <c r="C206" s="73" t="s">
        <v>190</v>
      </c>
      <c r="D206" s="73" t="s">
        <v>365</v>
      </c>
      <c r="E206" s="73" t="s">
        <v>168</v>
      </c>
      <c r="F206" s="76">
        <v>43173.430555555555</v>
      </c>
      <c r="G206" s="76">
        <v>43173.513194444444</v>
      </c>
      <c r="H206" s="73" t="s">
        <v>145</v>
      </c>
      <c r="I206" s="73">
        <v>1.9833333312417381</v>
      </c>
      <c r="J206" s="73" t="s">
        <v>190</v>
      </c>
      <c r="K206" s="73"/>
      <c r="L206" s="73"/>
      <c r="M206" s="73">
        <f t="shared" si="7"/>
        <v>1</v>
      </c>
      <c r="N206" s="73">
        <v>0</v>
      </c>
      <c r="O206" s="73">
        <v>1</v>
      </c>
      <c r="P206" s="73">
        <v>0</v>
      </c>
      <c r="Q206" s="73">
        <v>0</v>
      </c>
      <c r="R206" s="73">
        <v>0</v>
      </c>
      <c r="S206" s="73">
        <v>1</v>
      </c>
      <c r="T206" s="73">
        <v>0</v>
      </c>
      <c r="U206" s="73">
        <v>0</v>
      </c>
      <c r="V206" s="73">
        <v>310</v>
      </c>
      <c r="W206" s="73"/>
      <c r="X206" s="73"/>
      <c r="Y206" s="73"/>
      <c r="Z206" s="73"/>
      <c r="AA206" s="73">
        <v>1</v>
      </c>
      <c r="AB206" s="74">
        <f t="shared" si="6"/>
        <v>3</v>
      </c>
      <c r="AC206" s="74"/>
    </row>
    <row r="207" spans="1:29" s="75" customFormat="1" ht="45" x14ac:dyDescent="0.25">
      <c r="A207" s="73">
        <v>197</v>
      </c>
      <c r="B207" s="73" t="s">
        <v>200</v>
      </c>
      <c r="C207" s="73" t="s">
        <v>190</v>
      </c>
      <c r="D207" s="73" t="s">
        <v>366</v>
      </c>
      <c r="E207" s="73" t="s">
        <v>168</v>
      </c>
      <c r="F207" s="76">
        <v>43173.611805555556</v>
      </c>
      <c r="G207" s="76">
        <v>43173.703472222223</v>
      </c>
      <c r="H207" s="73" t="s">
        <v>145</v>
      </c>
      <c r="I207" s="73">
        <v>2.1999999984400351</v>
      </c>
      <c r="J207" s="73" t="s">
        <v>190</v>
      </c>
      <c r="K207" s="73"/>
      <c r="L207" s="73"/>
      <c r="M207" s="73">
        <f t="shared" si="7"/>
        <v>1</v>
      </c>
      <c r="N207" s="73">
        <v>0</v>
      </c>
      <c r="O207" s="73">
        <v>1</v>
      </c>
      <c r="P207" s="73">
        <v>0</v>
      </c>
      <c r="Q207" s="73">
        <v>0</v>
      </c>
      <c r="R207" s="73">
        <v>0</v>
      </c>
      <c r="S207" s="73">
        <v>1</v>
      </c>
      <c r="T207" s="73">
        <v>0</v>
      </c>
      <c r="U207" s="73">
        <v>0</v>
      </c>
      <c r="V207" s="73">
        <v>110</v>
      </c>
      <c r="W207" s="73"/>
      <c r="X207" s="73"/>
      <c r="Y207" s="73"/>
      <c r="Z207" s="73"/>
      <c r="AA207" s="73">
        <v>1</v>
      </c>
      <c r="AB207" s="74">
        <f t="shared" si="6"/>
        <v>3</v>
      </c>
      <c r="AC207" s="74"/>
    </row>
    <row r="208" spans="1:29" s="75" customFormat="1" ht="45" x14ac:dyDescent="0.25">
      <c r="A208" s="73">
        <v>198</v>
      </c>
      <c r="B208" s="73" t="s">
        <v>195</v>
      </c>
      <c r="C208" s="73" t="s">
        <v>190</v>
      </c>
      <c r="D208" s="73" t="s">
        <v>211</v>
      </c>
      <c r="E208" s="73" t="s">
        <v>168</v>
      </c>
      <c r="F208" s="76">
        <v>43173.62222222222</v>
      </c>
      <c r="G208" s="76">
        <v>43173.70208333333</v>
      </c>
      <c r="H208" s="73" t="s">
        <v>145</v>
      </c>
      <c r="I208" s="73">
        <v>1.916666666453239</v>
      </c>
      <c r="J208" s="73" t="s">
        <v>190</v>
      </c>
      <c r="K208" s="73"/>
      <c r="L208" s="73"/>
      <c r="M208" s="73">
        <f t="shared" si="7"/>
        <v>1</v>
      </c>
      <c r="N208" s="73">
        <v>0</v>
      </c>
      <c r="O208" s="73">
        <v>1</v>
      </c>
      <c r="P208" s="73">
        <v>0</v>
      </c>
      <c r="Q208" s="73">
        <v>0</v>
      </c>
      <c r="R208" s="73">
        <v>0</v>
      </c>
      <c r="S208" s="73">
        <v>1</v>
      </c>
      <c r="T208" s="73">
        <v>0</v>
      </c>
      <c r="U208" s="73">
        <v>0</v>
      </c>
      <c r="V208" s="73">
        <v>120</v>
      </c>
      <c r="W208" s="73"/>
      <c r="X208" s="73"/>
      <c r="Y208" s="73"/>
      <c r="Z208" s="73"/>
      <c r="AA208" s="73">
        <v>1</v>
      </c>
      <c r="AB208" s="74">
        <f t="shared" si="6"/>
        <v>3</v>
      </c>
      <c r="AC208" s="74"/>
    </row>
    <row r="209" spans="1:29" s="75" customFormat="1" ht="45" x14ac:dyDescent="0.25">
      <c r="A209" s="73">
        <v>199</v>
      </c>
      <c r="B209" s="73" t="s">
        <v>219</v>
      </c>
      <c r="C209" s="73" t="s">
        <v>190</v>
      </c>
      <c r="D209" s="73" t="s">
        <v>367</v>
      </c>
      <c r="E209" s="73" t="s">
        <v>168</v>
      </c>
      <c r="F209" s="76">
        <v>43174.443055555559</v>
      </c>
      <c r="G209" s="76">
        <v>43174.675000000003</v>
      </c>
      <c r="H209" s="73" t="s">
        <v>145</v>
      </c>
      <c r="I209" s="73">
        <v>5.5666666656034067</v>
      </c>
      <c r="J209" s="73" t="s">
        <v>190</v>
      </c>
      <c r="K209" s="73"/>
      <c r="L209" s="73"/>
      <c r="M209" s="73">
        <f t="shared" si="7"/>
        <v>1</v>
      </c>
      <c r="N209" s="73">
        <v>0</v>
      </c>
      <c r="O209" s="73">
        <v>1</v>
      </c>
      <c r="P209" s="73">
        <v>0</v>
      </c>
      <c r="Q209" s="73">
        <v>0</v>
      </c>
      <c r="R209" s="73">
        <v>0</v>
      </c>
      <c r="S209" s="73">
        <v>1</v>
      </c>
      <c r="T209" s="73">
        <v>0</v>
      </c>
      <c r="U209" s="73">
        <v>0</v>
      </c>
      <c r="V209" s="73">
        <v>410</v>
      </c>
      <c r="W209" s="73"/>
      <c r="X209" s="73"/>
      <c r="Y209" s="73"/>
      <c r="Z209" s="73"/>
      <c r="AA209" s="73">
        <v>1</v>
      </c>
      <c r="AB209" s="74">
        <f t="shared" si="6"/>
        <v>3</v>
      </c>
      <c r="AC209" s="74"/>
    </row>
    <row r="210" spans="1:29" s="75" customFormat="1" ht="45" x14ac:dyDescent="0.25">
      <c r="A210" s="73">
        <v>200</v>
      </c>
      <c r="B210" s="73" t="s">
        <v>195</v>
      </c>
      <c r="C210" s="73" t="s">
        <v>190</v>
      </c>
      <c r="D210" s="73" t="s">
        <v>368</v>
      </c>
      <c r="E210" s="73" t="s">
        <v>168</v>
      </c>
      <c r="F210" s="76">
        <v>43174.621527777781</v>
      </c>
      <c r="G210" s="76">
        <v>43174.692361111112</v>
      </c>
      <c r="H210" s="73" t="s">
        <v>145</v>
      </c>
      <c r="I210" s="73">
        <v>1.699999999080319</v>
      </c>
      <c r="J210" s="73" t="s">
        <v>190</v>
      </c>
      <c r="K210" s="73"/>
      <c r="L210" s="73"/>
      <c r="M210" s="73">
        <f t="shared" si="7"/>
        <v>1</v>
      </c>
      <c r="N210" s="73">
        <v>0</v>
      </c>
      <c r="O210" s="73">
        <v>1</v>
      </c>
      <c r="P210" s="73">
        <v>0</v>
      </c>
      <c r="Q210" s="73">
        <v>0</v>
      </c>
      <c r="R210" s="73">
        <v>0</v>
      </c>
      <c r="S210" s="73">
        <v>1</v>
      </c>
      <c r="T210" s="73">
        <v>0</v>
      </c>
      <c r="U210" s="73">
        <v>0</v>
      </c>
      <c r="V210" s="73">
        <v>80</v>
      </c>
      <c r="W210" s="73"/>
      <c r="X210" s="73"/>
      <c r="Y210" s="73"/>
      <c r="Z210" s="73"/>
      <c r="AA210" s="73">
        <v>1</v>
      </c>
      <c r="AB210" s="74">
        <f t="shared" si="6"/>
        <v>3</v>
      </c>
      <c r="AC210" s="74"/>
    </row>
    <row r="211" spans="1:29" s="75" customFormat="1" ht="45" x14ac:dyDescent="0.25">
      <c r="A211" s="73">
        <v>201</v>
      </c>
      <c r="B211" s="73" t="s">
        <v>200</v>
      </c>
      <c r="C211" s="73" t="s">
        <v>190</v>
      </c>
      <c r="D211" s="73" t="s">
        <v>369</v>
      </c>
      <c r="E211" s="73" t="s">
        <v>168</v>
      </c>
      <c r="F211" s="76">
        <v>43175.419444444444</v>
      </c>
      <c r="G211" s="76">
        <v>43175.5625</v>
      </c>
      <c r="H211" s="73" t="s">
        <v>145</v>
      </c>
      <c r="I211" s="73">
        <v>3.433333331951872</v>
      </c>
      <c r="J211" s="73" t="s">
        <v>190</v>
      </c>
      <c r="K211" s="73"/>
      <c r="L211" s="73"/>
      <c r="M211" s="73">
        <f t="shared" si="7"/>
        <v>1</v>
      </c>
      <c r="N211" s="73">
        <v>0</v>
      </c>
      <c r="O211" s="73">
        <v>1</v>
      </c>
      <c r="P211" s="73">
        <v>0</v>
      </c>
      <c r="Q211" s="73">
        <v>0</v>
      </c>
      <c r="R211" s="73">
        <v>0</v>
      </c>
      <c r="S211" s="73">
        <v>1</v>
      </c>
      <c r="T211" s="73">
        <v>0</v>
      </c>
      <c r="U211" s="73">
        <v>0</v>
      </c>
      <c r="V211" s="73">
        <v>440</v>
      </c>
      <c r="W211" s="73"/>
      <c r="X211" s="73"/>
      <c r="Y211" s="73"/>
      <c r="Z211" s="73"/>
      <c r="AA211" s="73">
        <v>1</v>
      </c>
      <c r="AB211" s="74">
        <f t="shared" si="6"/>
        <v>3</v>
      </c>
      <c r="AC211" s="74"/>
    </row>
    <row r="212" spans="1:29" s="75" customFormat="1" ht="45" x14ac:dyDescent="0.25">
      <c r="A212" s="73">
        <v>202</v>
      </c>
      <c r="B212" s="73" t="s">
        <v>219</v>
      </c>
      <c r="C212" s="73" t="s">
        <v>190</v>
      </c>
      <c r="D212" s="73" t="s">
        <v>370</v>
      </c>
      <c r="E212" s="73" t="s">
        <v>168</v>
      </c>
      <c r="F212" s="76">
        <v>43175.433333333334</v>
      </c>
      <c r="G212" s="76">
        <v>43175.577777777777</v>
      </c>
      <c r="H212" s="73" t="s">
        <v>145</v>
      </c>
      <c r="I212" s="73">
        <v>3.4666666680132039</v>
      </c>
      <c r="J212" s="73" t="s">
        <v>190</v>
      </c>
      <c r="K212" s="73"/>
      <c r="L212" s="73"/>
      <c r="M212" s="73">
        <f t="shared" si="7"/>
        <v>1</v>
      </c>
      <c r="N212" s="73">
        <v>0</v>
      </c>
      <c r="O212" s="73">
        <v>1</v>
      </c>
      <c r="P212" s="73">
        <v>0</v>
      </c>
      <c r="Q212" s="73">
        <v>0</v>
      </c>
      <c r="R212" s="73">
        <v>0</v>
      </c>
      <c r="S212" s="73">
        <v>1</v>
      </c>
      <c r="T212" s="73">
        <v>0</v>
      </c>
      <c r="U212" s="73">
        <v>0</v>
      </c>
      <c r="V212" s="73">
        <v>40</v>
      </c>
      <c r="W212" s="73"/>
      <c r="X212" s="73"/>
      <c r="Y212" s="73"/>
      <c r="Z212" s="73"/>
      <c r="AA212" s="73">
        <v>1</v>
      </c>
      <c r="AB212" s="74">
        <f t="shared" si="6"/>
        <v>3</v>
      </c>
      <c r="AC212" s="74"/>
    </row>
    <row r="213" spans="1:29" s="75" customFormat="1" ht="45" x14ac:dyDescent="0.25">
      <c r="A213" s="73">
        <v>203</v>
      </c>
      <c r="B213" s="73" t="s">
        <v>189</v>
      </c>
      <c r="C213" s="73" t="s">
        <v>190</v>
      </c>
      <c r="D213" s="73" t="s">
        <v>326</v>
      </c>
      <c r="E213" s="73" t="s">
        <v>168</v>
      </c>
      <c r="F213" s="76">
        <v>43175.647222222222</v>
      </c>
      <c r="G213" s="76">
        <v>43175.659722222219</v>
      </c>
      <c r="H213" s="73" t="s">
        <v>146</v>
      </c>
      <c r="I213" s="73">
        <v>0.29999999993015081</v>
      </c>
      <c r="J213" s="73" t="s">
        <v>190</v>
      </c>
      <c r="K213" s="73"/>
      <c r="L213" s="73"/>
      <c r="M213" s="73">
        <f t="shared" si="7"/>
        <v>15</v>
      </c>
      <c r="N213" s="73">
        <v>0</v>
      </c>
      <c r="O213" s="73">
        <v>1</v>
      </c>
      <c r="P213" s="73">
        <v>14</v>
      </c>
      <c r="Q213" s="73">
        <v>0</v>
      </c>
      <c r="R213" s="73">
        <v>0</v>
      </c>
      <c r="S213" s="73">
        <v>15</v>
      </c>
      <c r="T213" s="73">
        <v>0</v>
      </c>
      <c r="U213" s="73">
        <v>0</v>
      </c>
      <c r="V213" s="73">
        <v>350</v>
      </c>
      <c r="W213" s="73"/>
      <c r="X213" s="73" t="s">
        <v>371</v>
      </c>
      <c r="Y213" s="73" t="s">
        <v>348</v>
      </c>
      <c r="Z213" s="73" t="s">
        <v>349</v>
      </c>
      <c r="AA213" s="73">
        <v>0</v>
      </c>
      <c r="AB213" s="74">
        <f t="shared" si="6"/>
        <v>3</v>
      </c>
      <c r="AC213" s="74"/>
    </row>
    <row r="214" spans="1:29" s="75" customFormat="1" ht="45" x14ac:dyDescent="0.25">
      <c r="A214" s="73">
        <v>204</v>
      </c>
      <c r="B214" s="73" t="s">
        <v>189</v>
      </c>
      <c r="C214" s="73" t="s">
        <v>190</v>
      </c>
      <c r="D214" s="73" t="s">
        <v>372</v>
      </c>
      <c r="E214" s="73" t="s">
        <v>168</v>
      </c>
      <c r="F214" s="76">
        <v>43177.419444444444</v>
      </c>
      <c r="G214" s="76">
        <v>43177.522222222222</v>
      </c>
      <c r="H214" s="73" t="s">
        <v>145</v>
      </c>
      <c r="I214" s="73">
        <v>2.4666666671982971</v>
      </c>
      <c r="J214" s="73" t="s">
        <v>190</v>
      </c>
      <c r="K214" s="73"/>
      <c r="L214" s="73"/>
      <c r="M214" s="73">
        <f t="shared" si="7"/>
        <v>1</v>
      </c>
      <c r="N214" s="73">
        <v>0</v>
      </c>
      <c r="O214" s="73">
        <v>1</v>
      </c>
      <c r="P214" s="73">
        <v>0</v>
      </c>
      <c r="Q214" s="73">
        <v>0</v>
      </c>
      <c r="R214" s="73">
        <v>0</v>
      </c>
      <c r="S214" s="73">
        <v>1</v>
      </c>
      <c r="T214" s="73">
        <v>0</v>
      </c>
      <c r="U214" s="73">
        <v>0</v>
      </c>
      <c r="V214" s="73">
        <v>1460</v>
      </c>
      <c r="W214" s="73"/>
      <c r="X214" s="73"/>
      <c r="Y214" s="73"/>
      <c r="Z214" s="73"/>
      <c r="AA214" s="73">
        <v>1</v>
      </c>
      <c r="AB214" s="74">
        <f t="shared" si="6"/>
        <v>3</v>
      </c>
      <c r="AC214" s="74"/>
    </row>
    <row r="215" spans="1:29" s="75" customFormat="1" ht="45" x14ac:dyDescent="0.25">
      <c r="A215" s="73">
        <v>205</v>
      </c>
      <c r="B215" s="73" t="s">
        <v>208</v>
      </c>
      <c r="C215" s="73" t="s">
        <v>190</v>
      </c>
      <c r="D215" s="73" t="s">
        <v>269</v>
      </c>
      <c r="E215" s="73" t="s">
        <v>168</v>
      </c>
      <c r="F215" s="76">
        <v>43178.595833333333</v>
      </c>
      <c r="G215" s="76">
        <v>43178.719444444447</v>
      </c>
      <c r="H215" s="73" t="s">
        <v>146</v>
      </c>
      <c r="I215" s="73">
        <v>2.9666666665580119</v>
      </c>
      <c r="J215" s="73" t="s">
        <v>190</v>
      </c>
      <c r="K215" s="73"/>
      <c r="L215" s="73"/>
      <c r="M215" s="73">
        <f t="shared" si="7"/>
        <v>1</v>
      </c>
      <c r="N215" s="73">
        <v>0</v>
      </c>
      <c r="O215" s="73">
        <v>1</v>
      </c>
      <c r="P215" s="73">
        <v>0</v>
      </c>
      <c r="Q215" s="73">
        <v>0</v>
      </c>
      <c r="R215" s="73">
        <v>0</v>
      </c>
      <c r="S215" s="73">
        <v>1</v>
      </c>
      <c r="T215" s="73">
        <v>0</v>
      </c>
      <c r="U215" s="73">
        <v>0</v>
      </c>
      <c r="V215" s="73">
        <v>430</v>
      </c>
      <c r="W215" s="73"/>
      <c r="X215" s="73" t="s">
        <v>373</v>
      </c>
      <c r="Y215" s="73" t="s">
        <v>374</v>
      </c>
      <c r="Z215" s="73" t="s">
        <v>375</v>
      </c>
      <c r="AA215" s="73">
        <v>0</v>
      </c>
      <c r="AB215" s="74">
        <f t="shared" si="6"/>
        <v>3</v>
      </c>
      <c r="AC215" s="74"/>
    </row>
    <row r="216" spans="1:29" s="75" customFormat="1" ht="45" x14ac:dyDescent="0.25">
      <c r="A216" s="73">
        <v>206</v>
      </c>
      <c r="B216" s="73" t="s">
        <v>200</v>
      </c>
      <c r="C216" s="73" t="s">
        <v>190</v>
      </c>
      <c r="D216" s="73" t="s">
        <v>376</v>
      </c>
      <c r="E216" s="73" t="s">
        <v>168</v>
      </c>
      <c r="F216" s="76">
        <v>43178.728472222225</v>
      </c>
      <c r="G216" s="76">
        <v>43178.740972222222</v>
      </c>
      <c r="H216" s="73" t="s">
        <v>145</v>
      </c>
      <c r="I216" s="73">
        <v>0.29999999993015081</v>
      </c>
      <c r="J216" s="73" t="s">
        <v>190</v>
      </c>
      <c r="K216" s="73"/>
      <c r="L216" s="73"/>
      <c r="M216" s="73">
        <f t="shared" si="7"/>
        <v>1</v>
      </c>
      <c r="N216" s="73">
        <v>0</v>
      </c>
      <c r="O216" s="73">
        <v>1</v>
      </c>
      <c r="P216" s="73">
        <v>0</v>
      </c>
      <c r="Q216" s="73">
        <v>0</v>
      </c>
      <c r="R216" s="73">
        <v>0</v>
      </c>
      <c r="S216" s="73">
        <v>1</v>
      </c>
      <c r="T216" s="73">
        <v>0</v>
      </c>
      <c r="U216" s="73">
        <v>0</v>
      </c>
      <c r="V216" s="73">
        <v>350</v>
      </c>
      <c r="W216" s="73"/>
      <c r="X216" s="73"/>
      <c r="Y216" s="73"/>
      <c r="Z216" s="73"/>
      <c r="AA216" s="73">
        <v>1</v>
      </c>
      <c r="AB216" s="74">
        <f t="shared" si="6"/>
        <v>3</v>
      </c>
      <c r="AC216" s="74"/>
    </row>
    <row r="217" spans="1:29" s="75" customFormat="1" ht="45" x14ac:dyDescent="0.25">
      <c r="A217" s="73">
        <v>207</v>
      </c>
      <c r="B217" s="73" t="s">
        <v>219</v>
      </c>
      <c r="C217" s="73" t="s">
        <v>190</v>
      </c>
      <c r="D217" s="73" t="s">
        <v>377</v>
      </c>
      <c r="E217" s="73" t="s">
        <v>168</v>
      </c>
      <c r="F217" s="76">
        <v>43178.95208333333</v>
      </c>
      <c r="G217" s="76">
        <v>43179.150694444441</v>
      </c>
      <c r="H217" s="73" t="s">
        <v>146</v>
      </c>
      <c r="I217" s="73">
        <v>4.7666666663135402</v>
      </c>
      <c r="J217" s="73" t="s">
        <v>190</v>
      </c>
      <c r="K217" s="73"/>
      <c r="L217" s="73"/>
      <c r="M217" s="73">
        <f t="shared" si="7"/>
        <v>2</v>
      </c>
      <c r="N217" s="73">
        <v>0</v>
      </c>
      <c r="O217" s="73">
        <v>1</v>
      </c>
      <c r="P217" s="73">
        <v>1</v>
      </c>
      <c r="Q217" s="73">
        <v>0</v>
      </c>
      <c r="R217" s="73">
        <v>0</v>
      </c>
      <c r="S217" s="73">
        <v>2</v>
      </c>
      <c r="T217" s="73">
        <v>0</v>
      </c>
      <c r="U217" s="73">
        <v>0</v>
      </c>
      <c r="V217" s="73">
        <v>340</v>
      </c>
      <c r="W217" s="73"/>
      <c r="X217" s="73" t="s">
        <v>378</v>
      </c>
      <c r="Y217" s="73" t="s">
        <v>374</v>
      </c>
      <c r="Z217" s="73" t="s">
        <v>379</v>
      </c>
      <c r="AA217" s="73">
        <v>0</v>
      </c>
      <c r="AB217" s="74">
        <f t="shared" si="6"/>
        <v>3</v>
      </c>
      <c r="AC217" s="74"/>
    </row>
    <row r="218" spans="1:29" s="75" customFormat="1" ht="45" x14ac:dyDescent="0.25">
      <c r="A218" s="73">
        <v>208</v>
      </c>
      <c r="B218" s="73" t="s">
        <v>200</v>
      </c>
      <c r="C218" s="73" t="s">
        <v>190</v>
      </c>
      <c r="D218" s="73" t="s">
        <v>285</v>
      </c>
      <c r="E218" s="73" t="s">
        <v>168</v>
      </c>
      <c r="F218" s="76">
        <v>43178.981944444444</v>
      </c>
      <c r="G218" s="76">
        <v>43179.215277777781</v>
      </c>
      <c r="H218" s="73" t="s">
        <v>146</v>
      </c>
      <c r="I218" s="73">
        <v>5.6000000016647391</v>
      </c>
      <c r="J218" s="73" t="s">
        <v>190</v>
      </c>
      <c r="K218" s="73"/>
      <c r="L218" s="73"/>
      <c r="M218" s="73">
        <f t="shared" si="7"/>
        <v>1</v>
      </c>
      <c r="N218" s="73">
        <v>0</v>
      </c>
      <c r="O218" s="73">
        <v>1</v>
      </c>
      <c r="P218" s="73">
        <v>0</v>
      </c>
      <c r="Q218" s="73">
        <v>0</v>
      </c>
      <c r="R218" s="73">
        <v>0</v>
      </c>
      <c r="S218" s="73">
        <v>1</v>
      </c>
      <c r="T218" s="73">
        <v>0</v>
      </c>
      <c r="U218" s="73">
        <v>0</v>
      </c>
      <c r="V218" s="73">
        <v>1170</v>
      </c>
      <c r="W218" s="73"/>
      <c r="X218" s="73" t="s">
        <v>380</v>
      </c>
      <c r="Y218" s="73" t="s">
        <v>381</v>
      </c>
      <c r="Z218" s="73" t="s">
        <v>382</v>
      </c>
      <c r="AA218" s="73">
        <v>0</v>
      </c>
      <c r="AB218" s="74">
        <f t="shared" si="6"/>
        <v>3</v>
      </c>
      <c r="AC218" s="74"/>
    </row>
    <row r="219" spans="1:29" s="75" customFormat="1" ht="45" x14ac:dyDescent="0.25">
      <c r="A219" s="73">
        <v>209</v>
      </c>
      <c r="B219" s="73" t="s">
        <v>200</v>
      </c>
      <c r="C219" s="73" t="s">
        <v>190</v>
      </c>
      <c r="D219" s="73" t="s">
        <v>248</v>
      </c>
      <c r="E219" s="73" t="s">
        <v>168</v>
      </c>
      <c r="F219" s="76">
        <v>43179.472916666666</v>
      </c>
      <c r="G219" s="76">
        <v>43179.698611111111</v>
      </c>
      <c r="H219" s="73" t="s">
        <v>145</v>
      </c>
      <c r="I219" s="73">
        <v>5.4166666654637083</v>
      </c>
      <c r="J219" s="73" t="s">
        <v>190</v>
      </c>
      <c r="K219" s="73"/>
      <c r="L219" s="73"/>
      <c r="M219" s="73">
        <f t="shared" si="7"/>
        <v>1</v>
      </c>
      <c r="N219" s="73">
        <v>0</v>
      </c>
      <c r="O219" s="73">
        <v>1</v>
      </c>
      <c r="P219" s="73">
        <v>0</v>
      </c>
      <c r="Q219" s="73">
        <v>0</v>
      </c>
      <c r="R219" s="73">
        <v>0</v>
      </c>
      <c r="S219" s="73">
        <v>1</v>
      </c>
      <c r="T219" s="73">
        <v>0</v>
      </c>
      <c r="U219" s="73">
        <v>0</v>
      </c>
      <c r="V219" s="73">
        <v>1140</v>
      </c>
      <c r="W219" s="73"/>
      <c r="X219" s="73"/>
      <c r="Y219" s="73"/>
      <c r="Z219" s="73"/>
      <c r="AA219" s="73">
        <v>1</v>
      </c>
      <c r="AB219" s="74">
        <f t="shared" si="6"/>
        <v>3</v>
      </c>
      <c r="AC219" s="74"/>
    </row>
    <row r="220" spans="1:29" s="75" customFormat="1" ht="45" x14ac:dyDescent="0.25">
      <c r="A220" s="73">
        <v>210</v>
      </c>
      <c r="B220" s="73" t="s">
        <v>192</v>
      </c>
      <c r="C220" s="73" t="s">
        <v>190</v>
      </c>
      <c r="D220" s="73" t="s">
        <v>301</v>
      </c>
      <c r="E220" s="73" t="s">
        <v>168</v>
      </c>
      <c r="F220" s="76">
        <v>43180.375</v>
      </c>
      <c r="G220" s="76">
        <v>43180.504861111112</v>
      </c>
      <c r="H220" s="73" t="s">
        <v>145</v>
      </c>
      <c r="I220" s="73">
        <v>3.1166666663484648</v>
      </c>
      <c r="J220" s="73" t="s">
        <v>190</v>
      </c>
      <c r="K220" s="73"/>
      <c r="L220" s="73"/>
      <c r="M220" s="73">
        <f t="shared" si="7"/>
        <v>2</v>
      </c>
      <c r="N220" s="73">
        <v>0</v>
      </c>
      <c r="O220" s="73">
        <v>1</v>
      </c>
      <c r="P220" s="73">
        <v>1</v>
      </c>
      <c r="Q220" s="73">
        <v>0</v>
      </c>
      <c r="R220" s="73">
        <v>0</v>
      </c>
      <c r="S220" s="73">
        <v>2</v>
      </c>
      <c r="T220" s="73">
        <v>0</v>
      </c>
      <c r="U220" s="73">
        <v>0</v>
      </c>
      <c r="V220" s="73">
        <v>2020</v>
      </c>
      <c r="W220" s="73"/>
      <c r="X220" s="73"/>
      <c r="Y220" s="73"/>
      <c r="Z220" s="73"/>
      <c r="AA220" s="73">
        <v>1</v>
      </c>
      <c r="AB220" s="74">
        <f t="shared" si="6"/>
        <v>3</v>
      </c>
      <c r="AC220" s="74"/>
    </row>
    <row r="221" spans="1:29" s="75" customFormat="1" ht="45" x14ac:dyDescent="0.25">
      <c r="A221" s="73">
        <v>211</v>
      </c>
      <c r="B221" s="73" t="s">
        <v>189</v>
      </c>
      <c r="C221" s="73" t="s">
        <v>190</v>
      </c>
      <c r="D221" s="73" t="s">
        <v>203</v>
      </c>
      <c r="E221" s="73" t="s">
        <v>168</v>
      </c>
      <c r="F221" s="76">
        <v>43181.42291666667</v>
      </c>
      <c r="G221" s="76">
        <v>43181.775000000001</v>
      </c>
      <c r="H221" s="73" t="s">
        <v>145</v>
      </c>
      <c r="I221" s="73">
        <v>8.4499999992549419</v>
      </c>
      <c r="J221" s="73" t="s">
        <v>190</v>
      </c>
      <c r="K221" s="73"/>
      <c r="L221" s="73"/>
      <c r="M221" s="73">
        <f t="shared" si="7"/>
        <v>1</v>
      </c>
      <c r="N221" s="73">
        <v>0</v>
      </c>
      <c r="O221" s="73">
        <v>1</v>
      </c>
      <c r="P221" s="73">
        <v>0</v>
      </c>
      <c r="Q221" s="73">
        <v>0</v>
      </c>
      <c r="R221" s="73">
        <v>0</v>
      </c>
      <c r="S221" s="73">
        <v>1</v>
      </c>
      <c r="T221" s="73">
        <v>0</v>
      </c>
      <c r="U221" s="73">
        <v>0</v>
      </c>
      <c r="V221" s="73">
        <v>500</v>
      </c>
      <c r="W221" s="73"/>
      <c r="X221" s="73"/>
      <c r="Y221" s="73"/>
      <c r="Z221" s="73"/>
      <c r="AA221" s="73">
        <v>1</v>
      </c>
      <c r="AB221" s="74">
        <f t="shared" si="6"/>
        <v>3</v>
      </c>
      <c r="AC221" s="74"/>
    </row>
    <row r="222" spans="1:29" s="75" customFormat="1" ht="45" x14ac:dyDescent="0.25">
      <c r="A222" s="73">
        <v>212</v>
      </c>
      <c r="B222" s="73" t="s">
        <v>189</v>
      </c>
      <c r="C222" s="73" t="s">
        <v>190</v>
      </c>
      <c r="D222" s="73" t="s">
        <v>203</v>
      </c>
      <c r="E222" s="73" t="s">
        <v>168</v>
      </c>
      <c r="F222" s="76">
        <v>43182.416666666664</v>
      </c>
      <c r="G222" s="76">
        <v>43182.701388888891</v>
      </c>
      <c r="H222" s="73" t="s">
        <v>145</v>
      </c>
      <c r="I222" s="73">
        <v>6.8333333327318542</v>
      </c>
      <c r="J222" s="73" t="s">
        <v>190</v>
      </c>
      <c r="K222" s="73"/>
      <c r="L222" s="73"/>
      <c r="M222" s="73">
        <f t="shared" si="7"/>
        <v>1</v>
      </c>
      <c r="N222" s="73">
        <v>0</v>
      </c>
      <c r="O222" s="73">
        <v>1</v>
      </c>
      <c r="P222" s="73">
        <v>0</v>
      </c>
      <c r="Q222" s="73">
        <v>0</v>
      </c>
      <c r="R222" s="73">
        <v>0</v>
      </c>
      <c r="S222" s="73">
        <v>1</v>
      </c>
      <c r="T222" s="73">
        <v>0</v>
      </c>
      <c r="U222" s="73">
        <v>0</v>
      </c>
      <c r="V222" s="73">
        <v>500</v>
      </c>
      <c r="W222" s="73"/>
      <c r="X222" s="73"/>
      <c r="Y222" s="73"/>
      <c r="Z222" s="73"/>
      <c r="AA222" s="73">
        <v>1</v>
      </c>
      <c r="AB222" s="74">
        <f t="shared" si="6"/>
        <v>3</v>
      </c>
      <c r="AC222" s="74"/>
    </row>
    <row r="223" spans="1:29" s="75" customFormat="1" ht="45" x14ac:dyDescent="0.25">
      <c r="A223" s="73">
        <v>213</v>
      </c>
      <c r="B223" s="73" t="s">
        <v>189</v>
      </c>
      <c r="C223" s="73" t="s">
        <v>190</v>
      </c>
      <c r="D223" s="73" t="s">
        <v>276</v>
      </c>
      <c r="E223" s="73" t="s">
        <v>168</v>
      </c>
      <c r="F223" s="76">
        <v>43182.645833333336</v>
      </c>
      <c r="G223" s="76">
        <v>43182.774305555555</v>
      </c>
      <c r="H223" s="73" t="s">
        <v>145</v>
      </c>
      <c r="I223" s="73">
        <v>3.0833333351765759</v>
      </c>
      <c r="J223" s="73" t="s">
        <v>190</v>
      </c>
      <c r="K223" s="73"/>
      <c r="L223" s="73"/>
      <c r="M223" s="73">
        <f t="shared" si="7"/>
        <v>1</v>
      </c>
      <c r="N223" s="73">
        <v>0</v>
      </c>
      <c r="O223" s="73">
        <v>1</v>
      </c>
      <c r="P223" s="73">
        <v>0</v>
      </c>
      <c r="Q223" s="73">
        <v>0</v>
      </c>
      <c r="R223" s="73">
        <v>0</v>
      </c>
      <c r="S223" s="73">
        <v>1</v>
      </c>
      <c r="T223" s="73">
        <v>0</v>
      </c>
      <c r="U223" s="73">
        <v>0</v>
      </c>
      <c r="V223" s="73">
        <v>0</v>
      </c>
      <c r="W223" s="73"/>
      <c r="X223" s="73"/>
      <c r="Y223" s="73"/>
      <c r="Z223" s="73"/>
      <c r="AA223" s="73">
        <v>1</v>
      </c>
      <c r="AB223" s="74">
        <f t="shared" si="6"/>
        <v>3</v>
      </c>
      <c r="AC223" s="74"/>
    </row>
    <row r="224" spans="1:29" s="75" customFormat="1" ht="45" x14ac:dyDescent="0.25">
      <c r="A224" s="73">
        <v>214</v>
      </c>
      <c r="B224" s="73" t="s">
        <v>200</v>
      </c>
      <c r="C224" s="73" t="s">
        <v>190</v>
      </c>
      <c r="D224" s="73" t="s">
        <v>274</v>
      </c>
      <c r="E224" s="73" t="s">
        <v>168</v>
      </c>
      <c r="F224" s="76">
        <v>43183.449305555558</v>
      </c>
      <c r="G224" s="76">
        <v>43183.576388888891</v>
      </c>
      <c r="H224" s="73" t="s">
        <v>145</v>
      </c>
      <c r="I224" s="73">
        <v>3.049999999115244</v>
      </c>
      <c r="J224" s="73" t="s">
        <v>190</v>
      </c>
      <c r="K224" s="73"/>
      <c r="L224" s="73"/>
      <c r="M224" s="73">
        <f t="shared" si="7"/>
        <v>3</v>
      </c>
      <c r="N224" s="73">
        <v>0</v>
      </c>
      <c r="O224" s="73">
        <v>1</v>
      </c>
      <c r="P224" s="73">
        <v>2</v>
      </c>
      <c r="Q224" s="73">
        <v>0</v>
      </c>
      <c r="R224" s="73">
        <v>0</v>
      </c>
      <c r="S224" s="73">
        <v>3</v>
      </c>
      <c r="T224" s="73">
        <v>0</v>
      </c>
      <c r="U224" s="73">
        <v>0</v>
      </c>
      <c r="V224" s="73">
        <v>1240</v>
      </c>
      <c r="W224" s="73"/>
      <c r="X224" s="73"/>
      <c r="Y224" s="73"/>
      <c r="Z224" s="73"/>
      <c r="AA224" s="73">
        <v>1</v>
      </c>
      <c r="AB224" s="74">
        <f t="shared" si="6"/>
        <v>3</v>
      </c>
      <c r="AC224" s="74"/>
    </row>
    <row r="225" spans="1:29" s="75" customFormat="1" ht="45" x14ac:dyDescent="0.25">
      <c r="A225" s="73">
        <v>215</v>
      </c>
      <c r="B225" s="73" t="s">
        <v>208</v>
      </c>
      <c r="C225" s="73" t="s">
        <v>190</v>
      </c>
      <c r="D225" s="73" t="s">
        <v>383</v>
      </c>
      <c r="E225" s="73" t="s">
        <v>168</v>
      </c>
      <c r="F225" s="76">
        <v>43184.665277777778</v>
      </c>
      <c r="G225" s="76">
        <v>43184.71597222222</v>
      </c>
      <c r="H225" s="73" t="s">
        <v>145</v>
      </c>
      <c r="I225" s="73">
        <v>1.2166666655684819</v>
      </c>
      <c r="J225" s="73" t="s">
        <v>190</v>
      </c>
      <c r="K225" s="73"/>
      <c r="L225" s="73"/>
      <c r="M225" s="73">
        <f t="shared" si="7"/>
        <v>1</v>
      </c>
      <c r="N225" s="73">
        <v>0</v>
      </c>
      <c r="O225" s="73">
        <v>1</v>
      </c>
      <c r="P225" s="73">
        <v>0</v>
      </c>
      <c r="Q225" s="73">
        <v>0</v>
      </c>
      <c r="R225" s="73">
        <v>0</v>
      </c>
      <c r="S225" s="73">
        <v>1</v>
      </c>
      <c r="T225" s="73">
        <v>0</v>
      </c>
      <c r="U225" s="73">
        <v>0</v>
      </c>
      <c r="V225" s="73">
        <v>570</v>
      </c>
      <c r="W225" s="73"/>
      <c r="X225" s="73"/>
      <c r="Y225" s="73"/>
      <c r="Z225" s="73"/>
      <c r="AA225" s="73">
        <v>1</v>
      </c>
      <c r="AB225" s="74">
        <f t="shared" si="6"/>
        <v>3</v>
      </c>
      <c r="AC225" s="74"/>
    </row>
    <row r="226" spans="1:29" s="75" customFormat="1" ht="45" x14ac:dyDescent="0.25">
      <c r="A226" s="73">
        <v>216</v>
      </c>
      <c r="B226" s="73" t="s">
        <v>200</v>
      </c>
      <c r="C226" s="73" t="s">
        <v>190</v>
      </c>
      <c r="D226" s="73" t="s">
        <v>304</v>
      </c>
      <c r="E226" s="73" t="s">
        <v>168</v>
      </c>
      <c r="F226" s="76">
        <v>43185.422222222223</v>
      </c>
      <c r="G226" s="76">
        <v>43185.74722222222</v>
      </c>
      <c r="H226" s="73" t="s">
        <v>145</v>
      </c>
      <c r="I226" s="73">
        <v>7.7999999999301508</v>
      </c>
      <c r="J226" s="73" t="s">
        <v>190</v>
      </c>
      <c r="K226" s="73"/>
      <c r="L226" s="73"/>
      <c r="M226" s="73">
        <f t="shared" si="7"/>
        <v>1</v>
      </c>
      <c r="N226" s="73">
        <v>0</v>
      </c>
      <c r="O226" s="73">
        <v>1</v>
      </c>
      <c r="P226" s="73">
        <v>0</v>
      </c>
      <c r="Q226" s="73">
        <v>0</v>
      </c>
      <c r="R226" s="73">
        <v>0</v>
      </c>
      <c r="S226" s="73">
        <v>1</v>
      </c>
      <c r="T226" s="73">
        <v>0</v>
      </c>
      <c r="U226" s="73">
        <v>0</v>
      </c>
      <c r="V226" s="73">
        <v>530</v>
      </c>
      <c r="W226" s="73"/>
      <c r="X226" s="73"/>
      <c r="Y226" s="73"/>
      <c r="Z226" s="73"/>
      <c r="AA226" s="73">
        <v>1</v>
      </c>
      <c r="AB226" s="74">
        <f t="shared" si="6"/>
        <v>3</v>
      </c>
      <c r="AC226" s="74"/>
    </row>
    <row r="227" spans="1:29" s="75" customFormat="1" ht="45" x14ac:dyDescent="0.25">
      <c r="A227" s="73">
        <v>217</v>
      </c>
      <c r="B227" s="73" t="s">
        <v>219</v>
      </c>
      <c r="C227" s="73" t="s">
        <v>190</v>
      </c>
      <c r="D227" s="73" t="s">
        <v>384</v>
      </c>
      <c r="E227" s="73" t="s">
        <v>168</v>
      </c>
      <c r="F227" s="76">
        <v>43185.454861111109</v>
      </c>
      <c r="G227" s="76">
        <v>43185.693749999999</v>
      </c>
      <c r="H227" s="73" t="s">
        <v>145</v>
      </c>
      <c r="I227" s="73">
        <v>5.7333333335118368</v>
      </c>
      <c r="J227" s="73" t="s">
        <v>190</v>
      </c>
      <c r="K227" s="73"/>
      <c r="L227" s="73"/>
      <c r="M227" s="73">
        <f t="shared" si="7"/>
        <v>1</v>
      </c>
      <c r="N227" s="73">
        <v>0</v>
      </c>
      <c r="O227" s="73">
        <v>1</v>
      </c>
      <c r="P227" s="73">
        <v>0</v>
      </c>
      <c r="Q227" s="73">
        <v>0</v>
      </c>
      <c r="R227" s="73">
        <v>0</v>
      </c>
      <c r="S227" s="73">
        <v>1</v>
      </c>
      <c r="T227" s="73">
        <v>0</v>
      </c>
      <c r="U227" s="73">
        <v>0</v>
      </c>
      <c r="V227" s="73">
        <v>230</v>
      </c>
      <c r="W227" s="73"/>
      <c r="X227" s="73"/>
      <c r="Y227" s="73"/>
      <c r="Z227" s="73"/>
      <c r="AA227" s="73">
        <v>1</v>
      </c>
      <c r="AB227" s="74">
        <f t="shared" si="6"/>
        <v>3</v>
      </c>
      <c r="AC227" s="74"/>
    </row>
    <row r="228" spans="1:29" s="75" customFormat="1" ht="45" x14ac:dyDescent="0.25">
      <c r="A228" s="73">
        <v>218</v>
      </c>
      <c r="B228" s="73" t="s">
        <v>200</v>
      </c>
      <c r="C228" s="73" t="s">
        <v>190</v>
      </c>
      <c r="D228" s="73" t="s">
        <v>210</v>
      </c>
      <c r="E228" s="73" t="s">
        <v>168</v>
      </c>
      <c r="F228" s="76">
        <v>43186.720833333333</v>
      </c>
      <c r="G228" s="76">
        <v>43186.80972222222</v>
      </c>
      <c r="H228" s="73" t="s">
        <v>145</v>
      </c>
      <c r="I228" s="73">
        <v>2.1333333336515352</v>
      </c>
      <c r="J228" s="73" t="s">
        <v>190</v>
      </c>
      <c r="K228" s="73"/>
      <c r="L228" s="73"/>
      <c r="M228" s="73">
        <f t="shared" si="7"/>
        <v>1</v>
      </c>
      <c r="N228" s="73">
        <v>0</v>
      </c>
      <c r="O228" s="73">
        <v>1</v>
      </c>
      <c r="P228" s="73">
        <v>0</v>
      </c>
      <c r="Q228" s="73">
        <v>0</v>
      </c>
      <c r="R228" s="73">
        <v>0</v>
      </c>
      <c r="S228" s="73">
        <v>1</v>
      </c>
      <c r="T228" s="73">
        <v>0</v>
      </c>
      <c r="U228" s="73">
        <v>0</v>
      </c>
      <c r="V228" s="73">
        <v>290</v>
      </c>
      <c r="W228" s="73"/>
      <c r="X228" s="73"/>
      <c r="Y228" s="73"/>
      <c r="Z228" s="73"/>
      <c r="AA228" s="73">
        <v>1</v>
      </c>
      <c r="AB228" s="74">
        <f t="shared" si="6"/>
        <v>3</v>
      </c>
      <c r="AC228" s="74"/>
    </row>
    <row r="229" spans="1:29" s="75" customFormat="1" ht="45" x14ac:dyDescent="0.25">
      <c r="A229" s="73">
        <v>219</v>
      </c>
      <c r="B229" s="73" t="s">
        <v>189</v>
      </c>
      <c r="C229" s="73" t="s">
        <v>190</v>
      </c>
      <c r="D229" s="73" t="s">
        <v>276</v>
      </c>
      <c r="E229" s="73" t="s">
        <v>168</v>
      </c>
      <c r="F229" s="76">
        <v>43187.422222222223</v>
      </c>
      <c r="G229" s="76">
        <v>43187.604166666664</v>
      </c>
      <c r="H229" s="73" t="s">
        <v>145</v>
      </c>
      <c r="I229" s="73">
        <v>4.3666666679782793</v>
      </c>
      <c r="J229" s="73" t="s">
        <v>190</v>
      </c>
      <c r="K229" s="73"/>
      <c r="L229" s="73"/>
      <c r="M229" s="73">
        <f t="shared" si="7"/>
        <v>1</v>
      </c>
      <c r="N229" s="73">
        <v>0</v>
      </c>
      <c r="O229" s="73">
        <v>1</v>
      </c>
      <c r="P229" s="73">
        <v>0</v>
      </c>
      <c r="Q229" s="73">
        <v>0</v>
      </c>
      <c r="R229" s="73">
        <v>0</v>
      </c>
      <c r="S229" s="73">
        <v>1</v>
      </c>
      <c r="T229" s="73">
        <v>0</v>
      </c>
      <c r="U229" s="73">
        <v>0</v>
      </c>
      <c r="V229" s="73">
        <v>0</v>
      </c>
      <c r="W229" s="73"/>
      <c r="X229" s="73"/>
      <c r="Y229" s="73"/>
      <c r="Z229" s="73"/>
      <c r="AA229" s="73">
        <v>1</v>
      </c>
      <c r="AB229" s="74">
        <f t="shared" si="6"/>
        <v>3</v>
      </c>
      <c r="AC229" s="74"/>
    </row>
    <row r="230" spans="1:29" s="75" customFormat="1" ht="45" x14ac:dyDescent="0.25">
      <c r="A230" s="73">
        <v>220</v>
      </c>
      <c r="B230" s="73" t="s">
        <v>200</v>
      </c>
      <c r="C230" s="73" t="s">
        <v>190</v>
      </c>
      <c r="D230" s="73" t="s">
        <v>285</v>
      </c>
      <c r="E230" s="73" t="s">
        <v>168</v>
      </c>
      <c r="F230" s="76">
        <v>43187.469444444447</v>
      </c>
      <c r="G230" s="76">
        <v>43187.61041666667</v>
      </c>
      <c r="H230" s="73" t="s">
        <v>145</v>
      </c>
      <c r="I230" s="73">
        <v>3.3833333351067272</v>
      </c>
      <c r="J230" s="73" t="s">
        <v>190</v>
      </c>
      <c r="K230" s="73"/>
      <c r="L230" s="73"/>
      <c r="M230" s="73">
        <f t="shared" si="7"/>
        <v>1</v>
      </c>
      <c r="N230" s="73">
        <v>0</v>
      </c>
      <c r="O230" s="73">
        <v>1</v>
      </c>
      <c r="P230" s="73">
        <v>0</v>
      </c>
      <c r="Q230" s="73">
        <v>0</v>
      </c>
      <c r="R230" s="73">
        <v>0</v>
      </c>
      <c r="S230" s="73">
        <v>1</v>
      </c>
      <c r="T230" s="73">
        <v>0</v>
      </c>
      <c r="U230" s="73">
        <v>0</v>
      </c>
      <c r="V230" s="73">
        <v>1170</v>
      </c>
      <c r="W230" s="73"/>
      <c r="X230" s="73"/>
      <c r="Y230" s="73"/>
      <c r="Z230" s="73"/>
      <c r="AA230" s="73">
        <v>1</v>
      </c>
      <c r="AB230" s="74">
        <f t="shared" si="6"/>
        <v>3</v>
      </c>
      <c r="AC230" s="74"/>
    </row>
    <row r="231" spans="1:29" s="75" customFormat="1" ht="45" x14ac:dyDescent="0.25">
      <c r="A231" s="73">
        <v>221</v>
      </c>
      <c r="B231" s="73" t="s">
        <v>200</v>
      </c>
      <c r="C231" s="73" t="s">
        <v>190</v>
      </c>
      <c r="D231" s="73" t="s">
        <v>388</v>
      </c>
      <c r="E231" s="73" t="s">
        <v>168</v>
      </c>
      <c r="F231" s="76">
        <v>43187.563194444447</v>
      </c>
      <c r="G231" s="76">
        <v>43187.804861111108</v>
      </c>
      <c r="H231" s="73" t="s">
        <v>145</v>
      </c>
      <c r="I231" s="73">
        <v>5.7999999984749593</v>
      </c>
      <c r="J231" s="73" t="s">
        <v>190</v>
      </c>
      <c r="K231" s="73"/>
      <c r="L231" s="73"/>
      <c r="M231" s="73">
        <f t="shared" si="7"/>
        <v>10</v>
      </c>
      <c r="N231" s="73">
        <v>0</v>
      </c>
      <c r="O231" s="73">
        <v>1</v>
      </c>
      <c r="P231" s="73">
        <v>9</v>
      </c>
      <c r="Q231" s="73">
        <v>0</v>
      </c>
      <c r="R231" s="73">
        <v>0</v>
      </c>
      <c r="S231" s="73">
        <v>10</v>
      </c>
      <c r="T231" s="73">
        <v>0</v>
      </c>
      <c r="U231" s="73">
        <v>0</v>
      </c>
      <c r="V231" s="73">
        <v>2400</v>
      </c>
      <c r="W231" s="73"/>
      <c r="X231" s="73"/>
      <c r="Y231" s="73"/>
      <c r="Z231" s="73"/>
      <c r="AA231" s="73">
        <v>1</v>
      </c>
      <c r="AB231" s="74">
        <f t="shared" si="6"/>
        <v>3</v>
      </c>
      <c r="AC231" s="74"/>
    </row>
    <row r="232" spans="1:29" s="75" customFormat="1" ht="45" x14ac:dyDescent="0.25">
      <c r="A232" s="73">
        <v>222</v>
      </c>
      <c r="B232" s="73" t="s">
        <v>189</v>
      </c>
      <c r="C232" s="73" t="s">
        <v>190</v>
      </c>
      <c r="D232" s="73" t="s">
        <v>389</v>
      </c>
      <c r="E232" s="73" t="s">
        <v>168</v>
      </c>
      <c r="F232" s="76">
        <v>43188.416666666664</v>
      </c>
      <c r="G232" s="76">
        <v>43188.583333333336</v>
      </c>
      <c r="H232" s="73" t="s">
        <v>145</v>
      </c>
      <c r="I232" s="73">
        <v>3.9999999983701851</v>
      </c>
      <c r="J232" s="73" t="s">
        <v>190</v>
      </c>
      <c r="K232" s="73"/>
      <c r="L232" s="73"/>
      <c r="M232" s="73">
        <f t="shared" si="7"/>
        <v>1</v>
      </c>
      <c r="N232" s="73">
        <v>0</v>
      </c>
      <c r="O232" s="73">
        <v>1</v>
      </c>
      <c r="P232" s="73">
        <v>0</v>
      </c>
      <c r="Q232" s="73">
        <v>0</v>
      </c>
      <c r="R232" s="73">
        <v>0</v>
      </c>
      <c r="S232" s="73">
        <v>1</v>
      </c>
      <c r="T232" s="73">
        <v>0</v>
      </c>
      <c r="U232" s="73">
        <v>0</v>
      </c>
      <c r="V232" s="73">
        <v>0</v>
      </c>
      <c r="W232" s="73"/>
      <c r="X232" s="73"/>
      <c r="Y232" s="73"/>
      <c r="Z232" s="73"/>
      <c r="AA232" s="73">
        <v>1</v>
      </c>
      <c r="AB232" s="74">
        <f t="shared" si="6"/>
        <v>3</v>
      </c>
      <c r="AC232" s="74"/>
    </row>
    <row r="233" spans="1:29" s="75" customFormat="1" ht="45" x14ac:dyDescent="0.25">
      <c r="A233" s="73">
        <v>223</v>
      </c>
      <c r="B233" s="73" t="s">
        <v>189</v>
      </c>
      <c r="C233" s="73" t="s">
        <v>190</v>
      </c>
      <c r="D233" s="73" t="s">
        <v>372</v>
      </c>
      <c r="E233" s="73" t="s">
        <v>168</v>
      </c>
      <c r="F233" s="76">
        <v>43188.416666666664</v>
      </c>
      <c r="G233" s="76">
        <v>43188.497916666667</v>
      </c>
      <c r="H233" s="73" t="s">
        <v>145</v>
      </c>
      <c r="I233" s="73">
        <v>1.950000000069849</v>
      </c>
      <c r="J233" s="73" t="s">
        <v>190</v>
      </c>
      <c r="K233" s="73"/>
      <c r="L233" s="73"/>
      <c r="M233" s="73">
        <f t="shared" si="7"/>
        <v>1</v>
      </c>
      <c r="N233" s="73">
        <v>0</v>
      </c>
      <c r="O233" s="73">
        <v>1</v>
      </c>
      <c r="P233" s="73">
        <v>0</v>
      </c>
      <c r="Q233" s="73">
        <v>0</v>
      </c>
      <c r="R233" s="73">
        <v>0</v>
      </c>
      <c r="S233" s="73">
        <v>1</v>
      </c>
      <c r="T233" s="73">
        <v>0</v>
      </c>
      <c r="U233" s="73">
        <v>0</v>
      </c>
      <c r="V233" s="73">
        <v>1460</v>
      </c>
      <c r="W233" s="73"/>
      <c r="X233" s="73"/>
      <c r="Y233" s="73"/>
      <c r="Z233" s="73"/>
      <c r="AA233" s="73">
        <v>1</v>
      </c>
      <c r="AB233" s="74">
        <f t="shared" si="6"/>
        <v>3</v>
      </c>
      <c r="AC233" s="74"/>
    </row>
    <row r="234" spans="1:29" s="75" customFormat="1" ht="45" x14ac:dyDescent="0.25">
      <c r="A234" s="73">
        <v>224</v>
      </c>
      <c r="B234" s="73" t="s">
        <v>189</v>
      </c>
      <c r="C234" s="73" t="s">
        <v>190</v>
      </c>
      <c r="D234" s="73" t="s">
        <v>203</v>
      </c>
      <c r="E234" s="73" t="s">
        <v>168</v>
      </c>
      <c r="F234" s="76">
        <v>43189.416666666664</v>
      </c>
      <c r="G234" s="76">
        <v>43189.96875</v>
      </c>
      <c r="H234" s="73" t="s">
        <v>145</v>
      </c>
      <c r="I234" s="73">
        <v>13.249999999185089</v>
      </c>
      <c r="J234" s="73" t="s">
        <v>190</v>
      </c>
      <c r="K234" s="73"/>
      <c r="L234" s="73"/>
      <c r="M234" s="73">
        <f t="shared" si="7"/>
        <v>1</v>
      </c>
      <c r="N234" s="73">
        <v>0</v>
      </c>
      <c r="O234" s="73">
        <v>1</v>
      </c>
      <c r="P234" s="73">
        <v>0</v>
      </c>
      <c r="Q234" s="73">
        <v>0</v>
      </c>
      <c r="R234" s="73">
        <v>0</v>
      </c>
      <c r="S234" s="73">
        <v>1</v>
      </c>
      <c r="T234" s="73">
        <v>0</v>
      </c>
      <c r="U234" s="73">
        <v>0</v>
      </c>
      <c r="V234" s="73">
        <v>500</v>
      </c>
      <c r="W234" s="73"/>
      <c r="X234" s="73"/>
      <c r="Y234" s="73"/>
      <c r="Z234" s="73"/>
      <c r="AA234" s="73">
        <v>1</v>
      </c>
      <c r="AB234" s="74">
        <f t="shared" si="6"/>
        <v>3</v>
      </c>
      <c r="AC234" s="74"/>
    </row>
    <row r="235" spans="1:29" s="75" customFormat="1" ht="45" x14ac:dyDescent="0.25">
      <c r="A235" s="73">
        <v>225</v>
      </c>
      <c r="B235" s="73" t="s">
        <v>200</v>
      </c>
      <c r="C235" s="73" t="s">
        <v>190</v>
      </c>
      <c r="D235" s="73" t="s">
        <v>248</v>
      </c>
      <c r="E235" s="73" t="s">
        <v>168</v>
      </c>
      <c r="F235" s="76">
        <v>43189.630555555559</v>
      </c>
      <c r="G235" s="76">
        <v>43189.673611111109</v>
      </c>
      <c r="H235" s="73" t="s">
        <v>145</v>
      </c>
      <c r="I235" s="73">
        <v>1.0333333319867961</v>
      </c>
      <c r="J235" s="73" t="s">
        <v>190</v>
      </c>
      <c r="K235" s="73"/>
      <c r="L235" s="73"/>
      <c r="M235" s="73">
        <f t="shared" si="7"/>
        <v>1</v>
      </c>
      <c r="N235" s="73">
        <v>0</v>
      </c>
      <c r="O235" s="73">
        <v>1</v>
      </c>
      <c r="P235" s="73">
        <v>0</v>
      </c>
      <c r="Q235" s="73">
        <v>0</v>
      </c>
      <c r="R235" s="73">
        <v>0</v>
      </c>
      <c r="S235" s="73">
        <v>1</v>
      </c>
      <c r="T235" s="73">
        <v>0</v>
      </c>
      <c r="U235" s="73">
        <v>0</v>
      </c>
      <c r="V235" s="73">
        <v>1140</v>
      </c>
      <c r="W235" s="73"/>
      <c r="X235" s="73"/>
      <c r="Y235" s="73"/>
      <c r="Z235" s="73"/>
      <c r="AA235" s="73">
        <v>1</v>
      </c>
      <c r="AB235" s="74">
        <f t="shared" si="6"/>
        <v>3</v>
      </c>
      <c r="AC235" s="74"/>
    </row>
    <row r="236" spans="1:29" s="75" customFormat="1" ht="45" x14ac:dyDescent="0.25">
      <c r="A236" s="73">
        <v>226</v>
      </c>
      <c r="B236" s="73" t="s">
        <v>200</v>
      </c>
      <c r="C236" s="73" t="s">
        <v>190</v>
      </c>
      <c r="D236" s="73" t="s">
        <v>390</v>
      </c>
      <c r="E236" s="73" t="s">
        <v>168</v>
      </c>
      <c r="F236" s="76">
        <v>43190.611111111109</v>
      </c>
      <c r="G236" s="76">
        <v>43190.662499999999</v>
      </c>
      <c r="H236" s="73" t="s">
        <v>145</v>
      </c>
      <c r="I236" s="73">
        <v>1.233333333511837</v>
      </c>
      <c r="J236" s="73" t="s">
        <v>190</v>
      </c>
      <c r="K236" s="73"/>
      <c r="L236" s="73"/>
      <c r="M236" s="73">
        <f t="shared" si="7"/>
        <v>6</v>
      </c>
      <c r="N236" s="73">
        <v>0</v>
      </c>
      <c r="O236" s="73">
        <v>1</v>
      </c>
      <c r="P236" s="73">
        <v>5</v>
      </c>
      <c r="Q236" s="73">
        <v>0</v>
      </c>
      <c r="R236" s="73">
        <v>0</v>
      </c>
      <c r="S236" s="73">
        <v>6</v>
      </c>
      <c r="T236" s="73">
        <v>0</v>
      </c>
      <c r="U236" s="73">
        <v>0</v>
      </c>
      <c r="V236" s="73">
        <v>600</v>
      </c>
      <c r="W236" s="73"/>
      <c r="X236" s="73"/>
      <c r="Y236" s="73"/>
      <c r="Z236" s="73"/>
      <c r="AA236" s="73">
        <v>1</v>
      </c>
      <c r="AB236" s="74">
        <f t="shared" si="6"/>
        <v>3</v>
      </c>
      <c r="AC236" s="74"/>
    </row>
    <row r="237" spans="1:29" s="75" customFormat="1" ht="45" x14ac:dyDescent="0.25">
      <c r="A237" s="73">
        <v>227</v>
      </c>
      <c r="B237" s="73" t="s">
        <v>219</v>
      </c>
      <c r="C237" s="73" t="s">
        <v>190</v>
      </c>
      <c r="D237" s="73" t="s">
        <v>391</v>
      </c>
      <c r="E237" s="73" t="s">
        <v>168</v>
      </c>
      <c r="F237" s="76">
        <v>43192.488194444442</v>
      </c>
      <c r="G237" s="76">
        <v>43192.793749999997</v>
      </c>
      <c r="H237" s="73" t="s">
        <v>145</v>
      </c>
      <c r="I237" s="73">
        <v>7.3333333343616687</v>
      </c>
      <c r="J237" s="73" t="s">
        <v>190</v>
      </c>
      <c r="K237" s="73"/>
      <c r="L237" s="73"/>
      <c r="M237" s="73">
        <f t="shared" si="7"/>
        <v>1</v>
      </c>
      <c r="N237" s="73">
        <v>0</v>
      </c>
      <c r="O237" s="73">
        <v>1</v>
      </c>
      <c r="P237" s="73">
        <v>0</v>
      </c>
      <c r="Q237" s="73">
        <v>0</v>
      </c>
      <c r="R237" s="73">
        <v>0</v>
      </c>
      <c r="S237" s="73">
        <v>1</v>
      </c>
      <c r="T237" s="73">
        <v>0</v>
      </c>
      <c r="U237" s="73">
        <v>0</v>
      </c>
      <c r="V237" s="73">
        <v>130</v>
      </c>
      <c r="W237" s="73"/>
      <c r="X237" s="73"/>
      <c r="Y237" s="73"/>
      <c r="Z237" s="73"/>
      <c r="AA237" s="73">
        <v>1</v>
      </c>
      <c r="AB237" s="74">
        <f t="shared" si="6"/>
        <v>4</v>
      </c>
      <c r="AC237" s="74"/>
    </row>
    <row r="238" spans="1:29" s="75" customFormat="1" ht="45" x14ac:dyDescent="0.25">
      <c r="A238" s="73">
        <v>228</v>
      </c>
      <c r="B238" s="73" t="s">
        <v>200</v>
      </c>
      <c r="C238" s="73" t="s">
        <v>190</v>
      </c>
      <c r="D238" s="73" t="s">
        <v>296</v>
      </c>
      <c r="E238" s="73" t="s">
        <v>168</v>
      </c>
      <c r="F238" s="76">
        <v>43192.488888888889</v>
      </c>
      <c r="G238" s="76">
        <v>43192.619444444441</v>
      </c>
      <c r="H238" s="73" t="s">
        <v>145</v>
      </c>
      <c r="I238" s="73">
        <v>3.1333333318470982</v>
      </c>
      <c r="J238" s="73" t="s">
        <v>190</v>
      </c>
      <c r="K238" s="73"/>
      <c r="L238" s="73"/>
      <c r="M238" s="73">
        <f t="shared" si="7"/>
        <v>3</v>
      </c>
      <c r="N238" s="73">
        <v>0</v>
      </c>
      <c r="O238" s="73">
        <v>1</v>
      </c>
      <c r="P238" s="73">
        <v>2</v>
      </c>
      <c r="Q238" s="73">
        <v>0</v>
      </c>
      <c r="R238" s="73">
        <v>0</v>
      </c>
      <c r="S238" s="73">
        <v>3</v>
      </c>
      <c r="T238" s="73">
        <v>0</v>
      </c>
      <c r="U238" s="73">
        <v>0</v>
      </c>
      <c r="V238" s="73">
        <v>1640</v>
      </c>
      <c r="W238" s="73"/>
      <c r="X238" s="73"/>
      <c r="Y238" s="73"/>
      <c r="Z238" s="73"/>
      <c r="AA238" s="73">
        <v>1</v>
      </c>
      <c r="AB238" s="74">
        <f t="shared" si="6"/>
        <v>4</v>
      </c>
      <c r="AC238" s="74"/>
    </row>
    <row r="239" spans="1:29" s="75" customFormat="1" ht="45" x14ac:dyDescent="0.25">
      <c r="A239" s="73">
        <v>229</v>
      </c>
      <c r="B239" s="73" t="s">
        <v>189</v>
      </c>
      <c r="C239" s="73" t="s">
        <v>190</v>
      </c>
      <c r="D239" s="73" t="s">
        <v>203</v>
      </c>
      <c r="E239" s="73" t="s">
        <v>168</v>
      </c>
      <c r="F239" s="76">
        <v>43194.419444444444</v>
      </c>
      <c r="G239" s="76">
        <v>43194.704861111109</v>
      </c>
      <c r="H239" s="73" t="s">
        <v>145</v>
      </c>
      <c r="I239" s="73">
        <v>6.8499999984051101</v>
      </c>
      <c r="J239" s="73" t="s">
        <v>190</v>
      </c>
      <c r="K239" s="73"/>
      <c r="L239" s="73"/>
      <c r="M239" s="73">
        <f t="shared" si="7"/>
        <v>1</v>
      </c>
      <c r="N239" s="73">
        <v>0</v>
      </c>
      <c r="O239" s="73">
        <v>1</v>
      </c>
      <c r="P239" s="73">
        <v>0</v>
      </c>
      <c r="Q239" s="73">
        <v>0</v>
      </c>
      <c r="R239" s="73">
        <v>0</v>
      </c>
      <c r="S239" s="73">
        <v>1</v>
      </c>
      <c r="T239" s="73">
        <v>0</v>
      </c>
      <c r="U239" s="73">
        <v>0</v>
      </c>
      <c r="V239" s="73">
        <v>500</v>
      </c>
      <c r="W239" s="73"/>
      <c r="X239" s="73"/>
      <c r="Y239" s="73"/>
      <c r="Z239" s="73"/>
      <c r="AA239" s="73">
        <v>1</v>
      </c>
      <c r="AB239" s="74">
        <f t="shared" si="6"/>
        <v>4</v>
      </c>
      <c r="AC239" s="74"/>
    </row>
    <row r="240" spans="1:29" s="75" customFormat="1" ht="45" x14ac:dyDescent="0.25">
      <c r="A240" s="73">
        <v>230</v>
      </c>
      <c r="B240" s="73" t="s">
        <v>219</v>
      </c>
      <c r="C240" s="73" t="s">
        <v>190</v>
      </c>
      <c r="D240" s="73" t="s">
        <v>321</v>
      </c>
      <c r="E240" s="73" t="s">
        <v>168</v>
      </c>
      <c r="F240" s="76">
        <v>43194.49722222222</v>
      </c>
      <c r="G240" s="76">
        <v>43194.793055555558</v>
      </c>
      <c r="H240" s="73" t="s">
        <v>145</v>
      </c>
      <c r="I240" s="73">
        <v>7.1000000016647391</v>
      </c>
      <c r="J240" s="73" t="s">
        <v>190</v>
      </c>
      <c r="K240" s="73"/>
      <c r="L240" s="73"/>
      <c r="M240" s="73">
        <f t="shared" si="7"/>
        <v>1</v>
      </c>
      <c r="N240" s="73">
        <v>0</v>
      </c>
      <c r="O240" s="73">
        <v>1</v>
      </c>
      <c r="P240" s="73">
        <v>0</v>
      </c>
      <c r="Q240" s="73">
        <v>0</v>
      </c>
      <c r="R240" s="73">
        <v>0</v>
      </c>
      <c r="S240" s="73">
        <v>1</v>
      </c>
      <c r="T240" s="73">
        <v>0</v>
      </c>
      <c r="U240" s="73">
        <v>0</v>
      </c>
      <c r="V240" s="73">
        <v>310</v>
      </c>
      <c r="W240" s="73"/>
      <c r="X240" s="73"/>
      <c r="Y240" s="73"/>
      <c r="Z240" s="73"/>
      <c r="AA240" s="73">
        <v>1</v>
      </c>
      <c r="AB240" s="74">
        <f t="shared" si="6"/>
        <v>4</v>
      </c>
      <c r="AC240" s="74"/>
    </row>
    <row r="241" spans="1:29" s="75" customFormat="1" ht="45" x14ac:dyDescent="0.25">
      <c r="A241" s="73">
        <v>231</v>
      </c>
      <c r="B241" s="73" t="s">
        <v>219</v>
      </c>
      <c r="C241" s="73" t="s">
        <v>190</v>
      </c>
      <c r="D241" s="73" t="s">
        <v>230</v>
      </c>
      <c r="E241" s="73" t="s">
        <v>168</v>
      </c>
      <c r="F241" s="76">
        <v>43194.49722222222</v>
      </c>
      <c r="G241" s="76">
        <v>43194.793055555558</v>
      </c>
      <c r="H241" s="73" t="s">
        <v>145</v>
      </c>
      <c r="I241" s="73">
        <v>7.1000000016647391</v>
      </c>
      <c r="J241" s="73" t="s">
        <v>190</v>
      </c>
      <c r="K241" s="73"/>
      <c r="L241" s="73"/>
      <c r="M241" s="73">
        <f t="shared" si="7"/>
        <v>1</v>
      </c>
      <c r="N241" s="73">
        <v>0</v>
      </c>
      <c r="O241" s="73">
        <v>1</v>
      </c>
      <c r="P241" s="73">
        <v>0</v>
      </c>
      <c r="Q241" s="73">
        <v>0</v>
      </c>
      <c r="R241" s="73">
        <v>0</v>
      </c>
      <c r="S241" s="73">
        <v>1</v>
      </c>
      <c r="T241" s="73">
        <v>0</v>
      </c>
      <c r="U241" s="73">
        <v>0</v>
      </c>
      <c r="V241" s="73">
        <v>380</v>
      </c>
      <c r="W241" s="73"/>
      <c r="X241" s="73" t="s">
        <v>394</v>
      </c>
      <c r="Y241" s="73" t="s">
        <v>198</v>
      </c>
      <c r="Z241" s="73" t="s">
        <v>395</v>
      </c>
      <c r="AA241" s="73">
        <v>1</v>
      </c>
      <c r="AB241" s="74">
        <f t="shared" si="6"/>
        <v>4</v>
      </c>
      <c r="AC241" s="74"/>
    </row>
    <row r="242" spans="1:29" s="75" customFormat="1" ht="45" x14ac:dyDescent="0.25">
      <c r="A242" s="73">
        <v>232</v>
      </c>
      <c r="B242" s="73" t="s">
        <v>219</v>
      </c>
      <c r="C242" s="73" t="s">
        <v>190</v>
      </c>
      <c r="D242" s="73" t="s">
        <v>392</v>
      </c>
      <c r="E242" s="73" t="s">
        <v>168</v>
      </c>
      <c r="F242" s="76">
        <v>43194.611111111109</v>
      </c>
      <c r="G242" s="76">
        <v>43194.71597222222</v>
      </c>
      <c r="H242" s="73" t="s">
        <v>145</v>
      </c>
      <c r="I242" s="73">
        <v>2.5166666663135402</v>
      </c>
      <c r="J242" s="73" t="s">
        <v>190</v>
      </c>
      <c r="K242" s="73"/>
      <c r="L242" s="73"/>
      <c r="M242" s="73">
        <f t="shared" si="7"/>
        <v>1</v>
      </c>
      <c r="N242" s="73">
        <v>0</v>
      </c>
      <c r="O242" s="73">
        <v>1</v>
      </c>
      <c r="P242" s="73">
        <v>0</v>
      </c>
      <c r="Q242" s="73">
        <v>0</v>
      </c>
      <c r="R242" s="73">
        <v>0</v>
      </c>
      <c r="S242" s="73">
        <v>1</v>
      </c>
      <c r="T242" s="73">
        <v>0</v>
      </c>
      <c r="U242" s="73">
        <v>0</v>
      </c>
      <c r="V242" s="73">
        <v>210</v>
      </c>
      <c r="W242" s="73"/>
      <c r="X242" s="73"/>
      <c r="Y242" s="73"/>
      <c r="Z242" s="73"/>
      <c r="AA242" s="73">
        <v>1</v>
      </c>
      <c r="AB242" s="74">
        <f t="shared" si="6"/>
        <v>4</v>
      </c>
      <c r="AC242" s="74"/>
    </row>
    <row r="243" spans="1:29" s="75" customFormat="1" ht="45" x14ac:dyDescent="0.25">
      <c r="A243" s="73">
        <v>233</v>
      </c>
      <c r="B243" s="73" t="s">
        <v>208</v>
      </c>
      <c r="C243" s="73" t="s">
        <v>190</v>
      </c>
      <c r="D243" s="73" t="s">
        <v>393</v>
      </c>
      <c r="E243" s="73" t="s">
        <v>168</v>
      </c>
      <c r="F243" s="76">
        <v>43195.477777777778</v>
      </c>
      <c r="G243" s="76">
        <v>43195.53125</v>
      </c>
      <c r="H243" s="73" t="s">
        <v>145</v>
      </c>
      <c r="I243" s="73">
        <v>1.2833333328017029</v>
      </c>
      <c r="J243" s="73" t="s">
        <v>190</v>
      </c>
      <c r="K243" s="73"/>
      <c r="L243" s="73"/>
      <c r="M243" s="73">
        <f t="shared" si="7"/>
        <v>2</v>
      </c>
      <c r="N243" s="73">
        <v>0</v>
      </c>
      <c r="O243" s="73">
        <v>1</v>
      </c>
      <c r="P243" s="73">
        <v>1</v>
      </c>
      <c r="Q243" s="73">
        <v>0</v>
      </c>
      <c r="R243" s="73">
        <v>0</v>
      </c>
      <c r="S243" s="73">
        <v>2</v>
      </c>
      <c r="T243" s="73">
        <v>0</v>
      </c>
      <c r="U243" s="73">
        <v>0</v>
      </c>
      <c r="V243" s="73">
        <v>820</v>
      </c>
      <c r="W243" s="73"/>
      <c r="X243" s="73"/>
      <c r="Y243" s="73"/>
      <c r="Z243" s="73"/>
      <c r="AA243" s="73">
        <v>1</v>
      </c>
      <c r="AB243" s="74">
        <f t="shared" si="6"/>
        <v>4</v>
      </c>
      <c r="AC243" s="74"/>
    </row>
    <row r="244" spans="1:29" s="75" customFormat="1" ht="45" x14ac:dyDescent="0.25">
      <c r="A244" s="73">
        <v>234</v>
      </c>
      <c r="B244" s="73" t="s">
        <v>200</v>
      </c>
      <c r="C244" s="73" t="s">
        <v>190</v>
      </c>
      <c r="D244" s="73" t="s">
        <v>334</v>
      </c>
      <c r="E244" s="73" t="s">
        <v>168</v>
      </c>
      <c r="F244" s="76">
        <v>43195.65902777778</v>
      </c>
      <c r="G244" s="76">
        <v>43195.708333333336</v>
      </c>
      <c r="H244" s="73" t="s">
        <v>145</v>
      </c>
      <c r="I244" s="73">
        <v>1.183333331951872</v>
      </c>
      <c r="J244" s="73" t="s">
        <v>190</v>
      </c>
      <c r="K244" s="73"/>
      <c r="L244" s="73"/>
      <c r="M244" s="73">
        <f t="shared" si="7"/>
        <v>1</v>
      </c>
      <c r="N244" s="73">
        <v>0</v>
      </c>
      <c r="O244" s="73">
        <v>1</v>
      </c>
      <c r="P244" s="73">
        <v>0</v>
      </c>
      <c r="Q244" s="73">
        <v>0</v>
      </c>
      <c r="R244" s="73">
        <v>0</v>
      </c>
      <c r="S244" s="73">
        <v>1</v>
      </c>
      <c r="T244" s="73">
        <v>0</v>
      </c>
      <c r="U244" s="73">
        <v>0</v>
      </c>
      <c r="V244" s="73">
        <v>270</v>
      </c>
      <c r="W244" s="73"/>
      <c r="X244" s="73"/>
      <c r="Y244" s="73"/>
      <c r="Z244" s="73"/>
      <c r="AA244" s="73">
        <v>1</v>
      </c>
      <c r="AB244" s="74">
        <f t="shared" si="6"/>
        <v>4</v>
      </c>
      <c r="AC244" s="74"/>
    </row>
    <row r="245" spans="1:29" s="75" customFormat="1" ht="45" x14ac:dyDescent="0.25">
      <c r="A245" s="73">
        <v>235</v>
      </c>
      <c r="B245" s="73" t="s">
        <v>200</v>
      </c>
      <c r="C245" s="73" t="s">
        <v>190</v>
      </c>
      <c r="D245" s="73" t="s">
        <v>351</v>
      </c>
      <c r="E245" s="73" t="s">
        <v>168</v>
      </c>
      <c r="F245" s="76">
        <v>43195.705555555556</v>
      </c>
      <c r="G245" s="76">
        <v>43195.705555555556</v>
      </c>
      <c r="H245" s="73" t="s">
        <v>146</v>
      </c>
      <c r="I245" s="73">
        <v>0</v>
      </c>
      <c r="J245" s="73" t="s">
        <v>190</v>
      </c>
      <c r="K245" s="73"/>
      <c r="L245" s="73"/>
      <c r="M245" s="73">
        <f t="shared" si="7"/>
        <v>1</v>
      </c>
      <c r="N245" s="73">
        <v>0</v>
      </c>
      <c r="O245" s="73">
        <v>1</v>
      </c>
      <c r="P245" s="73">
        <v>0</v>
      </c>
      <c r="Q245" s="73">
        <v>0</v>
      </c>
      <c r="R245" s="73">
        <v>0</v>
      </c>
      <c r="S245" s="73">
        <v>1</v>
      </c>
      <c r="T245" s="73">
        <v>0</v>
      </c>
      <c r="U245" s="73">
        <v>0</v>
      </c>
      <c r="V245" s="73">
        <v>350</v>
      </c>
      <c r="W245" s="73"/>
      <c r="X245" s="73" t="s">
        <v>394</v>
      </c>
      <c r="Y245" s="73" t="s">
        <v>198</v>
      </c>
      <c r="Z245" s="73" t="s">
        <v>395</v>
      </c>
      <c r="AA245" s="73">
        <v>0</v>
      </c>
      <c r="AB245" s="74">
        <f t="shared" si="6"/>
        <v>4</v>
      </c>
      <c r="AC245" s="74"/>
    </row>
    <row r="246" spans="1:29" s="75" customFormat="1" ht="45" x14ac:dyDescent="0.25">
      <c r="A246" s="73">
        <v>236</v>
      </c>
      <c r="B246" s="73" t="s">
        <v>208</v>
      </c>
      <c r="C246" s="73" t="s">
        <v>190</v>
      </c>
      <c r="D246" s="73" t="s">
        <v>393</v>
      </c>
      <c r="E246" s="73" t="s">
        <v>168</v>
      </c>
      <c r="F246" s="76">
        <v>43195.730555555558</v>
      </c>
      <c r="G246" s="76">
        <v>43195.775000000001</v>
      </c>
      <c r="H246" s="73" t="s">
        <v>145</v>
      </c>
      <c r="I246" s="73">
        <v>1.0666666656034069</v>
      </c>
      <c r="J246" s="73" t="s">
        <v>190</v>
      </c>
      <c r="K246" s="73"/>
      <c r="L246" s="73"/>
      <c r="M246" s="73">
        <f t="shared" si="7"/>
        <v>2</v>
      </c>
      <c r="N246" s="73">
        <v>0</v>
      </c>
      <c r="O246" s="73">
        <v>1</v>
      </c>
      <c r="P246" s="73">
        <v>1</v>
      </c>
      <c r="Q246" s="73">
        <v>0</v>
      </c>
      <c r="R246" s="73">
        <v>0</v>
      </c>
      <c r="S246" s="73">
        <v>2</v>
      </c>
      <c r="T246" s="73">
        <v>0</v>
      </c>
      <c r="U246" s="73">
        <v>0</v>
      </c>
      <c r="V246" s="73">
        <v>820</v>
      </c>
      <c r="W246" s="73"/>
      <c r="X246" s="73"/>
      <c r="Y246" s="73"/>
      <c r="Z246" s="73"/>
      <c r="AA246" s="73">
        <v>1</v>
      </c>
      <c r="AB246" s="74">
        <f t="shared" si="6"/>
        <v>4</v>
      </c>
      <c r="AC246" s="74"/>
    </row>
    <row r="247" spans="1:29" s="75" customFormat="1" ht="45" x14ac:dyDescent="0.25">
      <c r="A247" s="73">
        <v>237</v>
      </c>
      <c r="B247" s="73" t="s">
        <v>219</v>
      </c>
      <c r="C247" s="73" t="s">
        <v>190</v>
      </c>
      <c r="D247" s="73" t="s">
        <v>261</v>
      </c>
      <c r="E247" s="73" t="s">
        <v>168</v>
      </c>
      <c r="F247" s="76">
        <v>43196.42291666667</v>
      </c>
      <c r="G247" s="76">
        <v>43196.679166666669</v>
      </c>
      <c r="H247" s="73" t="s">
        <v>145</v>
      </c>
      <c r="I247" s="73">
        <v>6.1499999999650754</v>
      </c>
      <c r="J247" s="73" t="s">
        <v>190</v>
      </c>
      <c r="K247" s="73"/>
      <c r="L247" s="73"/>
      <c r="M247" s="73">
        <f t="shared" si="7"/>
        <v>1</v>
      </c>
      <c r="N247" s="73">
        <v>0</v>
      </c>
      <c r="O247" s="73">
        <v>1</v>
      </c>
      <c r="P247" s="73">
        <v>0</v>
      </c>
      <c r="Q247" s="73">
        <v>0</v>
      </c>
      <c r="R247" s="73">
        <v>0</v>
      </c>
      <c r="S247" s="73">
        <v>1</v>
      </c>
      <c r="T247" s="73">
        <v>0</v>
      </c>
      <c r="U247" s="73">
        <v>0</v>
      </c>
      <c r="V247" s="73">
        <v>30</v>
      </c>
      <c r="W247" s="73"/>
      <c r="X247" s="73"/>
      <c r="Y247" s="73"/>
      <c r="Z247" s="73"/>
      <c r="AA247" s="73">
        <v>1</v>
      </c>
      <c r="AB247" s="74">
        <f t="shared" si="6"/>
        <v>4</v>
      </c>
      <c r="AC247" s="74"/>
    </row>
    <row r="248" spans="1:29" s="75" customFormat="1" ht="45" x14ac:dyDescent="0.25">
      <c r="A248" s="73">
        <v>238</v>
      </c>
      <c r="B248" s="73" t="s">
        <v>200</v>
      </c>
      <c r="C248" s="73" t="s">
        <v>190</v>
      </c>
      <c r="D248" s="73" t="s">
        <v>376</v>
      </c>
      <c r="E248" s="73" t="s">
        <v>168</v>
      </c>
      <c r="F248" s="76">
        <v>43196.423611111109</v>
      </c>
      <c r="G248" s="76">
        <v>43196.65625</v>
      </c>
      <c r="H248" s="73" t="s">
        <v>145</v>
      </c>
      <c r="I248" s="73">
        <v>5.5833333335467614</v>
      </c>
      <c r="J248" s="73" t="s">
        <v>190</v>
      </c>
      <c r="K248" s="73"/>
      <c r="L248" s="73"/>
      <c r="M248" s="73">
        <f t="shared" si="7"/>
        <v>1</v>
      </c>
      <c r="N248" s="73">
        <v>0</v>
      </c>
      <c r="O248" s="73">
        <v>1</v>
      </c>
      <c r="P248" s="73">
        <v>0</v>
      </c>
      <c r="Q248" s="73">
        <v>0</v>
      </c>
      <c r="R248" s="73">
        <v>0</v>
      </c>
      <c r="S248" s="73">
        <v>1</v>
      </c>
      <c r="T248" s="73">
        <v>0</v>
      </c>
      <c r="U248" s="73">
        <v>0</v>
      </c>
      <c r="V248" s="73">
        <v>350</v>
      </c>
      <c r="W248" s="73"/>
      <c r="X248" s="73"/>
      <c r="Y248" s="73"/>
      <c r="Z248" s="73"/>
      <c r="AA248" s="73">
        <v>1</v>
      </c>
      <c r="AB248" s="74">
        <f t="shared" si="6"/>
        <v>4</v>
      </c>
      <c r="AC248" s="74"/>
    </row>
    <row r="249" spans="1:29" s="75" customFormat="1" ht="45" x14ac:dyDescent="0.25">
      <c r="A249" s="73">
        <v>239</v>
      </c>
      <c r="B249" s="73" t="s">
        <v>200</v>
      </c>
      <c r="C249" s="73" t="s">
        <v>190</v>
      </c>
      <c r="D249" s="73" t="s">
        <v>207</v>
      </c>
      <c r="E249" s="73" t="s">
        <v>168</v>
      </c>
      <c r="F249" s="76">
        <v>43196.51458333333</v>
      </c>
      <c r="G249" s="76">
        <v>43196.71875</v>
      </c>
      <c r="H249" s="73" t="s">
        <v>145</v>
      </c>
      <c r="I249" s="73">
        <v>4.9000000007799827</v>
      </c>
      <c r="J249" s="73" t="s">
        <v>190</v>
      </c>
      <c r="K249" s="73"/>
      <c r="L249" s="73"/>
      <c r="M249" s="73">
        <f t="shared" si="7"/>
        <v>1</v>
      </c>
      <c r="N249" s="73">
        <v>0</v>
      </c>
      <c r="O249" s="73">
        <v>1</v>
      </c>
      <c r="P249" s="73">
        <v>0</v>
      </c>
      <c r="Q249" s="73">
        <v>0</v>
      </c>
      <c r="R249" s="73">
        <v>0</v>
      </c>
      <c r="S249" s="73">
        <v>1</v>
      </c>
      <c r="T249" s="73">
        <v>0</v>
      </c>
      <c r="U249" s="73">
        <v>0</v>
      </c>
      <c r="V249" s="73">
        <v>530</v>
      </c>
      <c r="W249" s="73"/>
      <c r="X249" s="73"/>
      <c r="Y249" s="73"/>
      <c r="Z249" s="73"/>
      <c r="AA249" s="73">
        <v>1</v>
      </c>
      <c r="AB249" s="74">
        <f t="shared" si="6"/>
        <v>4</v>
      </c>
      <c r="AC249" s="74"/>
    </row>
    <row r="250" spans="1:29" s="75" customFormat="1" ht="45" x14ac:dyDescent="0.25">
      <c r="A250" s="73">
        <v>240</v>
      </c>
      <c r="B250" s="73" t="s">
        <v>208</v>
      </c>
      <c r="C250" s="73" t="s">
        <v>190</v>
      </c>
      <c r="D250" s="73" t="s">
        <v>396</v>
      </c>
      <c r="E250" s="73" t="s">
        <v>168</v>
      </c>
      <c r="F250" s="76">
        <v>43196.679166666669</v>
      </c>
      <c r="G250" s="76">
        <v>43196.76458333333</v>
      </c>
      <c r="H250" s="73" t="s">
        <v>145</v>
      </c>
      <c r="I250" s="73">
        <v>2.0499999984749588</v>
      </c>
      <c r="J250" s="73" t="s">
        <v>190</v>
      </c>
      <c r="K250" s="73"/>
      <c r="L250" s="73"/>
      <c r="M250" s="73">
        <f t="shared" si="7"/>
        <v>1</v>
      </c>
      <c r="N250" s="73">
        <v>0</v>
      </c>
      <c r="O250" s="73">
        <v>1</v>
      </c>
      <c r="P250" s="73">
        <v>0</v>
      </c>
      <c r="Q250" s="73">
        <v>0</v>
      </c>
      <c r="R250" s="73">
        <v>0</v>
      </c>
      <c r="S250" s="73">
        <v>1</v>
      </c>
      <c r="T250" s="73">
        <v>0</v>
      </c>
      <c r="U250" s="73">
        <v>0</v>
      </c>
      <c r="V250" s="73">
        <v>0</v>
      </c>
      <c r="W250" s="73"/>
      <c r="X250" s="73"/>
      <c r="Y250" s="73"/>
      <c r="Z250" s="73"/>
      <c r="AA250" s="73">
        <v>1</v>
      </c>
      <c r="AB250" s="74">
        <f t="shared" si="6"/>
        <v>4</v>
      </c>
      <c r="AC250" s="74"/>
    </row>
    <row r="251" spans="1:29" s="75" customFormat="1" ht="45" x14ac:dyDescent="0.25">
      <c r="A251" s="73">
        <v>241</v>
      </c>
      <c r="B251" s="73" t="s">
        <v>200</v>
      </c>
      <c r="C251" s="73" t="s">
        <v>190</v>
      </c>
      <c r="D251" s="73" t="s">
        <v>351</v>
      </c>
      <c r="E251" s="73" t="s">
        <v>168</v>
      </c>
      <c r="F251" s="76">
        <v>43199.417361111111</v>
      </c>
      <c r="G251" s="76">
        <v>43199.513888888891</v>
      </c>
      <c r="H251" s="73" t="s">
        <v>145</v>
      </c>
      <c r="I251" s="73">
        <v>2.3166666672332208</v>
      </c>
      <c r="J251" s="73" t="s">
        <v>190</v>
      </c>
      <c r="K251" s="73"/>
      <c r="L251" s="73"/>
      <c r="M251" s="73">
        <f t="shared" si="7"/>
        <v>1</v>
      </c>
      <c r="N251" s="73">
        <v>0</v>
      </c>
      <c r="O251" s="73">
        <v>1</v>
      </c>
      <c r="P251" s="73">
        <v>0</v>
      </c>
      <c r="Q251" s="73">
        <v>0</v>
      </c>
      <c r="R251" s="73">
        <v>0</v>
      </c>
      <c r="S251" s="73">
        <v>1</v>
      </c>
      <c r="T251" s="73">
        <v>0</v>
      </c>
      <c r="U251" s="73">
        <v>0</v>
      </c>
      <c r="V251" s="73">
        <v>350</v>
      </c>
      <c r="W251" s="73"/>
      <c r="X251" s="73"/>
      <c r="Y251" s="73"/>
      <c r="Z251" s="73"/>
      <c r="AA251" s="73">
        <v>1</v>
      </c>
      <c r="AB251" s="74">
        <f t="shared" si="6"/>
        <v>4</v>
      </c>
      <c r="AC251" s="74"/>
    </row>
    <row r="252" spans="1:29" s="75" customFormat="1" ht="45" x14ac:dyDescent="0.25">
      <c r="A252" s="73">
        <v>242</v>
      </c>
      <c r="B252" s="73" t="s">
        <v>200</v>
      </c>
      <c r="C252" s="73" t="s">
        <v>190</v>
      </c>
      <c r="D252" s="73" t="s">
        <v>397</v>
      </c>
      <c r="E252" s="73" t="s">
        <v>168</v>
      </c>
      <c r="F252" s="76">
        <v>43199.421527777777</v>
      </c>
      <c r="G252" s="76">
        <v>43199.734027777777</v>
      </c>
      <c r="H252" s="73" t="s">
        <v>145</v>
      </c>
      <c r="I252" s="73">
        <v>7.5</v>
      </c>
      <c r="J252" s="73" t="s">
        <v>190</v>
      </c>
      <c r="K252" s="73"/>
      <c r="L252" s="73"/>
      <c r="M252" s="73">
        <f t="shared" si="7"/>
        <v>1</v>
      </c>
      <c r="N252" s="73">
        <v>0</v>
      </c>
      <c r="O252" s="73">
        <v>1</v>
      </c>
      <c r="P252" s="73">
        <v>0</v>
      </c>
      <c r="Q252" s="73">
        <v>0</v>
      </c>
      <c r="R252" s="73">
        <v>0</v>
      </c>
      <c r="S252" s="73">
        <v>1</v>
      </c>
      <c r="T252" s="73">
        <v>0</v>
      </c>
      <c r="U252" s="73">
        <v>0</v>
      </c>
      <c r="V252" s="73">
        <v>590</v>
      </c>
      <c r="W252" s="73"/>
      <c r="X252" s="73"/>
      <c r="Y252" s="73"/>
      <c r="Z252" s="73"/>
      <c r="AA252" s="73">
        <v>1</v>
      </c>
      <c r="AB252" s="74">
        <f t="shared" si="6"/>
        <v>4</v>
      </c>
      <c r="AC252" s="74"/>
    </row>
    <row r="253" spans="1:29" s="75" customFormat="1" ht="45" x14ac:dyDescent="0.25">
      <c r="A253" s="73">
        <v>243</v>
      </c>
      <c r="B253" s="73" t="s">
        <v>219</v>
      </c>
      <c r="C253" s="73" t="s">
        <v>190</v>
      </c>
      <c r="D253" s="73" t="s">
        <v>398</v>
      </c>
      <c r="E253" s="73" t="s">
        <v>168</v>
      </c>
      <c r="F253" s="76">
        <v>43199.429166666669</v>
      </c>
      <c r="G253" s="76">
        <v>43199.734722222223</v>
      </c>
      <c r="H253" s="73" t="s">
        <v>145</v>
      </c>
      <c r="I253" s="73">
        <v>7.3333333320915699</v>
      </c>
      <c r="J253" s="73" t="s">
        <v>190</v>
      </c>
      <c r="K253" s="73"/>
      <c r="L253" s="73"/>
      <c r="M253" s="73">
        <f t="shared" si="7"/>
        <v>1</v>
      </c>
      <c r="N253" s="73">
        <v>0</v>
      </c>
      <c r="O253" s="73">
        <v>1</v>
      </c>
      <c r="P253" s="73">
        <v>0</v>
      </c>
      <c r="Q253" s="73">
        <v>0</v>
      </c>
      <c r="R253" s="73">
        <v>0</v>
      </c>
      <c r="S253" s="73">
        <v>1</v>
      </c>
      <c r="T253" s="73">
        <v>0</v>
      </c>
      <c r="U253" s="73">
        <v>0</v>
      </c>
      <c r="V253" s="73">
        <v>310</v>
      </c>
      <c r="W253" s="73"/>
      <c r="X253" s="73"/>
      <c r="Y253" s="73"/>
      <c r="Z253" s="73"/>
      <c r="AA253" s="73">
        <v>1</v>
      </c>
      <c r="AB253" s="74">
        <f t="shared" si="6"/>
        <v>4</v>
      </c>
      <c r="AC253" s="74"/>
    </row>
    <row r="254" spans="1:29" s="75" customFormat="1" ht="45" x14ac:dyDescent="0.25">
      <c r="A254" s="73">
        <v>244</v>
      </c>
      <c r="B254" s="73" t="s">
        <v>219</v>
      </c>
      <c r="C254" s="73" t="s">
        <v>190</v>
      </c>
      <c r="D254" s="73" t="s">
        <v>268</v>
      </c>
      <c r="E254" s="73" t="s">
        <v>168</v>
      </c>
      <c r="F254" s="76">
        <v>43200.423611111109</v>
      </c>
      <c r="G254" s="76">
        <v>43200.652777777781</v>
      </c>
      <c r="H254" s="73" t="s">
        <v>145</v>
      </c>
      <c r="I254" s="73">
        <v>5.5000000008149073</v>
      </c>
      <c r="J254" s="73" t="s">
        <v>190</v>
      </c>
      <c r="K254" s="73"/>
      <c r="L254" s="73"/>
      <c r="M254" s="73">
        <f t="shared" si="7"/>
        <v>1</v>
      </c>
      <c r="N254" s="73">
        <v>0</v>
      </c>
      <c r="O254" s="73">
        <v>1</v>
      </c>
      <c r="P254" s="73">
        <v>0</v>
      </c>
      <c r="Q254" s="73">
        <v>0</v>
      </c>
      <c r="R254" s="73">
        <v>0</v>
      </c>
      <c r="S254" s="73">
        <v>1</v>
      </c>
      <c r="T254" s="73">
        <v>0</v>
      </c>
      <c r="U254" s="73">
        <v>0</v>
      </c>
      <c r="V254" s="73">
        <v>490</v>
      </c>
      <c r="W254" s="73"/>
      <c r="X254" s="73"/>
      <c r="Y254" s="73"/>
      <c r="Z254" s="73"/>
      <c r="AA254" s="73">
        <v>1</v>
      </c>
      <c r="AB254" s="74">
        <f t="shared" si="6"/>
        <v>4</v>
      </c>
      <c r="AC254" s="74"/>
    </row>
    <row r="255" spans="1:29" s="75" customFormat="1" ht="45" x14ac:dyDescent="0.25">
      <c r="A255" s="73">
        <v>245</v>
      </c>
      <c r="B255" s="73" t="s">
        <v>195</v>
      </c>
      <c r="C255" s="73" t="s">
        <v>190</v>
      </c>
      <c r="D255" s="73" t="s">
        <v>283</v>
      </c>
      <c r="E255" s="73" t="s">
        <v>168</v>
      </c>
      <c r="F255" s="76">
        <v>43200.459722222222</v>
      </c>
      <c r="G255" s="76">
        <v>43200.774305555555</v>
      </c>
      <c r="H255" s="73" t="s">
        <v>145</v>
      </c>
      <c r="I255" s="73">
        <v>7.5500000015599653</v>
      </c>
      <c r="J255" s="73" t="s">
        <v>190</v>
      </c>
      <c r="K255" s="73"/>
      <c r="L255" s="73"/>
      <c r="M255" s="73">
        <f t="shared" si="7"/>
        <v>2</v>
      </c>
      <c r="N255" s="73">
        <v>0</v>
      </c>
      <c r="O255" s="73">
        <v>1</v>
      </c>
      <c r="P255" s="73">
        <v>1</v>
      </c>
      <c r="Q255" s="73">
        <v>0</v>
      </c>
      <c r="R255" s="73">
        <v>0</v>
      </c>
      <c r="S255" s="73">
        <v>2</v>
      </c>
      <c r="T255" s="73">
        <v>0</v>
      </c>
      <c r="U255" s="73">
        <v>0</v>
      </c>
      <c r="V255" s="73">
        <v>500</v>
      </c>
      <c r="W255" s="73"/>
      <c r="X255" s="73"/>
      <c r="Y255" s="73"/>
      <c r="Z255" s="73"/>
      <c r="AA255" s="73">
        <v>1</v>
      </c>
      <c r="AB255" s="74">
        <f t="shared" ref="AB255:AB314" si="8">MONTH(F255)</f>
        <v>4</v>
      </c>
      <c r="AC255" s="74"/>
    </row>
    <row r="256" spans="1:29" s="75" customFormat="1" ht="45" x14ac:dyDescent="0.25">
      <c r="A256" s="73">
        <v>246</v>
      </c>
      <c r="B256" s="73" t="s">
        <v>219</v>
      </c>
      <c r="C256" s="73" t="s">
        <v>190</v>
      </c>
      <c r="D256" s="73" t="s">
        <v>399</v>
      </c>
      <c r="E256" s="73" t="s">
        <v>168</v>
      </c>
      <c r="F256" s="76">
        <v>43200.463888888888</v>
      </c>
      <c r="G256" s="76">
        <v>43200.618055555555</v>
      </c>
      <c r="H256" s="73" t="s">
        <v>145</v>
      </c>
      <c r="I256" s="73">
        <v>3.700000000710133</v>
      </c>
      <c r="J256" s="73" t="s">
        <v>190</v>
      </c>
      <c r="K256" s="73"/>
      <c r="L256" s="73"/>
      <c r="M256" s="73">
        <f t="shared" si="7"/>
        <v>1</v>
      </c>
      <c r="N256" s="73">
        <v>0</v>
      </c>
      <c r="O256" s="73">
        <v>1</v>
      </c>
      <c r="P256" s="73">
        <v>0</v>
      </c>
      <c r="Q256" s="73">
        <v>0</v>
      </c>
      <c r="R256" s="73">
        <v>0</v>
      </c>
      <c r="S256" s="73">
        <v>1</v>
      </c>
      <c r="T256" s="73">
        <v>0</v>
      </c>
      <c r="U256" s="73">
        <v>0</v>
      </c>
      <c r="V256" s="73">
        <v>40</v>
      </c>
      <c r="W256" s="73"/>
      <c r="X256" s="73"/>
      <c r="Y256" s="73"/>
      <c r="Z256" s="73"/>
      <c r="AA256" s="73">
        <v>1</v>
      </c>
      <c r="AB256" s="74">
        <f t="shared" si="8"/>
        <v>4</v>
      </c>
      <c r="AC256" s="74"/>
    </row>
    <row r="257" spans="1:29" s="75" customFormat="1" ht="45" x14ac:dyDescent="0.25">
      <c r="A257" s="73">
        <v>247</v>
      </c>
      <c r="B257" s="73" t="s">
        <v>189</v>
      </c>
      <c r="C257" s="73" t="s">
        <v>190</v>
      </c>
      <c r="D257" s="73" t="s">
        <v>277</v>
      </c>
      <c r="E257" s="73" t="s">
        <v>168</v>
      </c>
      <c r="F257" s="76">
        <v>43200.463888888888</v>
      </c>
      <c r="G257" s="76">
        <v>43200.503472222219</v>
      </c>
      <c r="H257" s="73" t="s">
        <v>145</v>
      </c>
      <c r="I257" s="73">
        <v>0.94999999908031896</v>
      </c>
      <c r="J257" s="73" t="s">
        <v>190</v>
      </c>
      <c r="K257" s="73"/>
      <c r="L257" s="73"/>
      <c r="M257" s="73">
        <f t="shared" si="7"/>
        <v>1</v>
      </c>
      <c r="N257" s="73">
        <v>0</v>
      </c>
      <c r="O257" s="73">
        <v>1</v>
      </c>
      <c r="P257" s="73">
        <v>0</v>
      </c>
      <c r="Q257" s="73">
        <v>0</v>
      </c>
      <c r="R257" s="73">
        <v>0</v>
      </c>
      <c r="S257" s="73">
        <v>1</v>
      </c>
      <c r="T257" s="73">
        <v>0</v>
      </c>
      <c r="U257" s="73">
        <v>0</v>
      </c>
      <c r="V257" s="73">
        <v>670</v>
      </c>
      <c r="W257" s="73"/>
      <c r="X257" s="73"/>
      <c r="Y257" s="73"/>
      <c r="Z257" s="73"/>
      <c r="AA257" s="73">
        <v>1</v>
      </c>
      <c r="AB257" s="74">
        <f t="shared" si="8"/>
        <v>4</v>
      </c>
      <c r="AC257" s="74"/>
    </row>
    <row r="258" spans="1:29" s="75" customFormat="1" ht="45" x14ac:dyDescent="0.25">
      <c r="A258" s="73">
        <v>248</v>
      </c>
      <c r="B258" s="73" t="s">
        <v>208</v>
      </c>
      <c r="C258" s="73" t="s">
        <v>190</v>
      </c>
      <c r="D258" s="73" t="s">
        <v>283</v>
      </c>
      <c r="E258" s="73" t="s">
        <v>168</v>
      </c>
      <c r="F258" s="76">
        <v>43200.498611111114</v>
      </c>
      <c r="G258" s="76">
        <v>43200.722222222219</v>
      </c>
      <c r="H258" s="73" t="s">
        <v>145</v>
      </c>
      <c r="I258" s="73">
        <v>5.3666666663484648</v>
      </c>
      <c r="J258" s="73" t="s">
        <v>190</v>
      </c>
      <c r="K258" s="73"/>
      <c r="L258" s="73"/>
      <c r="M258" s="73">
        <f t="shared" si="7"/>
        <v>1</v>
      </c>
      <c r="N258" s="73">
        <v>0</v>
      </c>
      <c r="O258" s="73">
        <v>1</v>
      </c>
      <c r="P258" s="73">
        <v>0</v>
      </c>
      <c r="Q258" s="73">
        <v>0</v>
      </c>
      <c r="R258" s="73">
        <v>0</v>
      </c>
      <c r="S258" s="73">
        <v>1</v>
      </c>
      <c r="T258" s="73">
        <v>0</v>
      </c>
      <c r="U258" s="73">
        <v>0</v>
      </c>
      <c r="V258" s="73">
        <v>290</v>
      </c>
      <c r="W258" s="73"/>
      <c r="X258" s="73"/>
      <c r="Y258" s="73"/>
      <c r="Z258" s="73"/>
      <c r="AA258" s="73">
        <v>1</v>
      </c>
      <c r="AB258" s="74">
        <f t="shared" si="8"/>
        <v>4</v>
      </c>
      <c r="AC258" s="74"/>
    </row>
    <row r="259" spans="1:29" s="75" customFormat="1" ht="45" x14ac:dyDescent="0.25">
      <c r="A259" s="73">
        <v>249</v>
      </c>
      <c r="B259" s="73" t="s">
        <v>219</v>
      </c>
      <c r="C259" s="73" t="s">
        <v>190</v>
      </c>
      <c r="D259" s="73" t="s">
        <v>238</v>
      </c>
      <c r="E259" s="73" t="s">
        <v>168</v>
      </c>
      <c r="F259" s="76">
        <v>43201.421527777777</v>
      </c>
      <c r="G259" s="76">
        <v>43201.722222222219</v>
      </c>
      <c r="H259" s="73" t="s">
        <v>145</v>
      </c>
      <c r="I259" s="73">
        <v>7.2166666655684821</v>
      </c>
      <c r="J259" s="73" t="s">
        <v>190</v>
      </c>
      <c r="K259" s="73"/>
      <c r="L259" s="73"/>
      <c r="M259" s="73">
        <f t="shared" si="7"/>
        <v>1</v>
      </c>
      <c r="N259" s="73">
        <v>0</v>
      </c>
      <c r="O259" s="73">
        <v>1</v>
      </c>
      <c r="P259" s="73">
        <v>0</v>
      </c>
      <c r="Q259" s="73">
        <v>0</v>
      </c>
      <c r="R259" s="73">
        <v>0</v>
      </c>
      <c r="S259" s="73">
        <v>1</v>
      </c>
      <c r="T259" s="73">
        <v>0</v>
      </c>
      <c r="U259" s="73">
        <v>0</v>
      </c>
      <c r="V259" s="73">
        <v>140</v>
      </c>
      <c r="W259" s="73"/>
      <c r="X259" s="73"/>
      <c r="Y259" s="73"/>
      <c r="Z259" s="73"/>
      <c r="AA259" s="73">
        <v>1</v>
      </c>
      <c r="AB259" s="74">
        <f t="shared" si="8"/>
        <v>4</v>
      </c>
      <c r="AC259" s="74"/>
    </row>
    <row r="260" spans="1:29" s="75" customFormat="1" ht="45" x14ac:dyDescent="0.25">
      <c r="A260" s="73">
        <v>250</v>
      </c>
      <c r="B260" s="73" t="s">
        <v>219</v>
      </c>
      <c r="C260" s="73" t="s">
        <v>190</v>
      </c>
      <c r="D260" s="73" t="s">
        <v>322</v>
      </c>
      <c r="E260" s="73" t="s">
        <v>168</v>
      </c>
      <c r="F260" s="76">
        <v>43201.421527777777</v>
      </c>
      <c r="G260" s="76">
        <v>43201.722222222219</v>
      </c>
      <c r="H260" s="73" t="s">
        <v>145</v>
      </c>
      <c r="I260" s="73">
        <v>7.2166666655684821</v>
      </c>
      <c r="J260" s="73" t="s">
        <v>190</v>
      </c>
      <c r="K260" s="73"/>
      <c r="L260" s="73"/>
      <c r="M260" s="73">
        <f t="shared" si="7"/>
        <v>1</v>
      </c>
      <c r="N260" s="73">
        <v>0</v>
      </c>
      <c r="O260" s="73">
        <v>1</v>
      </c>
      <c r="P260" s="73">
        <v>0</v>
      </c>
      <c r="Q260" s="73">
        <v>0</v>
      </c>
      <c r="R260" s="73">
        <v>0</v>
      </c>
      <c r="S260" s="73">
        <v>1</v>
      </c>
      <c r="T260" s="73">
        <v>0</v>
      </c>
      <c r="U260" s="73">
        <v>0</v>
      </c>
      <c r="V260" s="73">
        <v>80</v>
      </c>
      <c r="W260" s="73"/>
      <c r="X260" s="73"/>
      <c r="Y260" s="73"/>
      <c r="Z260" s="73"/>
      <c r="AA260" s="73">
        <v>1</v>
      </c>
      <c r="AB260" s="74">
        <f t="shared" si="8"/>
        <v>4</v>
      </c>
      <c r="AC260" s="74"/>
    </row>
    <row r="261" spans="1:29" s="75" customFormat="1" ht="45" x14ac:dyDescent="0.25">
      <c r="A261" s="73">
        <v>251</v>
      </c>
      <c r="B261" s="73" t="s">
        <v>200</v>
      </c>
      <c r="C261" s="73" t="s">
        <v>190</v>
      </c>
      <c r="D261" s="73" t="s">
        <v>400</v>
      </c>
      <c r="E261" s="73" t="s">
        <v>168</v>
      </c>
      <c r="F261" s="76">
        <v>43201.445833333331</v>
      </c>
      <c r="G261" s="76">
        <v>43201.636111111111</v>
      </c>
      <c r="H261" s="73" t="s">
        <v>145</v>
      </c>
      <c r="I261" s="73">
        <v>4.5666666670585983</v>
      </c>
      <c r="J261" s="73" t="s">
        <v>190</v>
      </c>
      <c r="K261" s="73"/>
      <c r="L261" s="73"/>
      <c r="M261" s="73">
        <f t="shared" si="7"/>
        <v>1</v>
      </c>
      <c r="N261" s="73">
        <v>0</v>
      </c>
      <c r="O261" s="73">
        <v>1</v>
      </c>
      <c r="P261" s="73">
        <v>0</v>
      </c>
      <c r="Q261" s="73">
        <v>0</v>
      </c>
      <c r="R261" s="73">
        <v>0</v>
      </c>
      <c r="S261" s="73">
        <v>1</v>
      </c>
      <c r="T261" s="73">
        <v>0</v>
      </c>
      <c r="U261" s="73">
        <v>0</v>
      </c>
      <c r="V261" s="73">
        <v>640</v>
      </c>
      <c r="W261" s="73"/>
      <c r="X261" s="73"/>
      <c r="Y261" s="73"/>
      <c r="Z261" s="73"/>
      <c r="AA261" s="73">
        <v>1</v>
      </c>
      <c r="AB261" s="74">
        <f t="shared" si="8"/>
        <v>4</v>
      </c>
      <c r="AC261" s="74"/>
    </row>
    <row r="262" spans="1:29" s="75" customFormat="1" ht="45" x14ac:dyDescent="0.25">
      <c r="A262" s="73">
        <v>252</v>
      </c>
      <c r="B262" s="73" t="s">
        <v>192</v>
      </c>
      <c r="C262" s="73" t="s">
        <v>190</v>
      </c>
      <c r="D262" s="73" t="s">
        <v>252</v>
      </c>
      <c r="E262" s="73" t="s">
        <v>168</v>
      </c>
      <c r="F262" s="76">
        <v>43201.611805555556</v>
      </c>
      <c r="G262" s="76">
        <v>43201.629166666666</v>
      </c>
      <c r="H262" s="73" t="s">
        <v>146</v>
      </c>
      <c r="I262" s="73">
        <v>0.41666666645323858</v>
      </c>
      <c r="J262" s="73" t="s">
        <v>190</v>
      </c>
      <c r="K262" s="73"/>
      <c r="L262" s="73"/>
      <c r="M262" s="73">
        <f t="shared" si="7"/>
        <v>5</v>
      </c>
      <c r="N262" s="73">
        <v>0</v>
      </c>
      <c r="O262" s="73">
        <v>1</v>
      </c>
      <c r="P262" s="73">
        <v>4</v>
      </c>
      <c r="Q262" s="73">
        <v>0</v>
      </c>
      <c r="R262" s="73">
        <v>0</v>
      </c>
      <c r="S262" s="73">
        <v>5</v>
      </c>
      <c r="T262" s="73">
        <v>0</v>
      </c>
      <c r="U262" s="73">
        <v>0</v>
      </c>
      <c r="V262" s="73">
        <v>1220</v>
      </c>
      <c r="W262" s="73"/>
      <c r="X262" s="73" t="s">
        <v>401</v>
      </c>
      <c r="Y262" s="73" t="s">
        <v>402</v>
      </c>
      <c r="Z262" s="73" t="s">
        <v>403</v>
      </c>
      <c r="AA262" s="73">
        <v>0</v>
      </c>
      <c r="AB262" s="74">
        <f t="shared" si="8"/>
        <v>4</v>
      </c>
      <c r="AC262" s="74"/>
    </row>
    <row r="263" spans="1:29" s="75" customFormat="1" ht="45" x14ac:dyDescent="0.25">
      <c r="A263" s="73">
        <v>253</v>
      </c>
      <c r="B263" s="73" t="s">
        <v>192</v>
      </c>
      <c r="C263" s="73" t="s">
        <v>190</v>
      </c>
      <c r="D263" s="73" t="s">
        <v>404</v>
      </c>
      <c r="E263" s="73" t="s">
        <v>168</v>
      </c>
      <c r="F263" s="76">
        <v>43201.611805555556</v>
      </c>
      <c r="G263" s="76">
        <v>43201.629166666666</v>
      </c>
      <c r="H263" s="73" t="s">
        <v>146</v>
      </c>
      <c r="I263" s="73">
        <v>0.41666666645323858</v>
      </c>
      <c r="J263" s="73" t="s">
        <v>190</v>
      </c>
      <c r="K263" s="73"/>
      <c r="L263" s="73"/>
      <c r="M263" s="73">
        <f t="shared" si="7"/>
        <v>1</v>
      </c>
      <c r="N263" s="73">
        <v>0</v>
      </c>
      <c r="O263" s="73">
        <v>1</v>
      </c>
      <c r="P263" s="73">
        <v>0</v>
      </c>
      <c r="Q263" s="73">
        <v>0</v>
      </c>
      <c r="R263" s="73">
        <v>0</v>
      </c>
      <c r="S263" s="73">
        <v>1</v>
      </c>
      <c r="T263" s="73">
        <v>0</v>
      </c>
      <c r="U263" s="73">
        <v>0</v>
      </c>
      <c r="V263" s="73">
        <v>640</v>
      </c>
      <c r="W263" s="73"/>
      <c r="X263" s="73" t="s">
        <v>401</v>
      </c>
      <c r="Y263" s="73" t="s">
        <v>402</v>
      </c>
      <c r="Z263" s="73" t="s">
        <v>403</v>
      </c>
      <c r="AA263" s="73">
        <v>0</v>
      </c>
      <c r="AB263" s="74">
        <f t="shared" si="8"/>
        <v>4</v>
      </c>
      <c r="AC263" s="74"/>
    </row>
    <row r="264" spans="1:29" s="75" customFormat="1" ht="45" x14ac:dyDescent="0.25">
      <c r="A264" s="73">
        <v>254</v>
      </c>
      <c r="B264" s="73" t="s">
        <v>200</v>
      </c>
      <c r="C264" s="73" t="s">
        <v>190</v>
      </c>
      <c r="D264" s="73" t="s">
        <v>405</v>
      </c>
      <c r="E264" s="73" t="s">
        <v>168</v>
      </c>
      <c r="F264" s="76">
        <v>43201.65347222222</v>
      </c>
      <c r="G264" s="76">
        <v>43201.78402777778</v>
      </c>
      <c r="H264" s="73" t="s">
        <v>145</v>
      </c>
      <c r="I264" s="73">
        <v>3.133333334466442</v>
      </c>
      <c r="J264" s="73" t="s">
        <v>190</v>
      </c>
      <c r="K264" s="73"/>
      <c r="L264" s="73"/>
      <c r="M264" s="73">
        <f t="shared" si="7"/>
        <v>1</v>
      </c>
      <c r="N264" s="73">
        <v>0</v>
      </c>
      <c r="O264" s="73">
        <v>1</v>
      </c>
      <c r="P264" s="73">
        <v>0</v>
      </c>
      <c r="Q264" s="73">
        <v>0</v>
      </c>
      <c r="R264" s="73">
        <v>0</v>
      </c>
      <c r="S264" s="73">
        <v>1</v>
      </c>
      <c r="T264" s="73">
        <v>0</v>
      </c>
      <c r="U264" s="73">
        <v>0</v>
      </c>
      <c r="V264" s="73">
        <v>200</v>
      </c>
      <c r="W264" s="73"/>
      <c r="X264" s="73"/>
      <c r="Y264" s="73"/>
      <c r="Z264" s="73"/>
      <c r="AA264" s="73">
        <v>1</v>
      </c>
      <c r="AB264" s="74">
        <f t="shared" si="8"/>
        <v>4</v>
      </c>
      <c r="AC264" s="74"/>
    </row>
    <row r="265" spans="1:29" s="75" customFormat="1" ht="45" x14ac:dyDescent="0.25">
      <c r="A265" s="73">
        <v>255</v>
      </c>
      <c r="B265" s="73" t="s">
        <v>200</v>
      </c>
      <c r="C265" s="73" t="s">
        <v>190</v>
      </c>
      <c r="D265" s="73" t="s">
        <v>406</v>
      </c>
      <c r="E265" s="73" t="s">
        <v>168</v>
      </c>
      <c r="F265" s="76">
        <v>43202.436111111114</v>
      </c>
      <c r="G265" s="76">
        <v>43202.673611111109</v>
      </c>
      <c r="H265" s="73" t="s">
        <v>145</v>
      </c>
      <c r="I265" s="73">
        <v>5.7000000000698492</v>
      </c>
      <c r="J265" s="73" t="s">
        <v>190</v>
      </c>
      <c r="K265" s="73"/>
      <c r="L265" s="73"/>
      <c r="M265" s="73">
        <f t="shared" si="7"/>
        <v>1</v>
      </c>
      <c r="N265" s="73">
        <v>0</v>
      </c>
      <c r="O265" s="73">
        <v>1</v>
      </c>
      <c r="P265" s="73">
        <v>0</v>
      </c>
      <c r="Q265" s="73">
        <v>0</v>
      </c>
      <c r="R265" s="73">
        <v>0</v>
      </c>
      <c r="S265" s="73">
        <v>1</v>
      </c>
      <c r="T265" s="73">
        <v>0</v>
      </c>
      <c r="U265" s="73">
        <v>0</v>
      </c>
      <c r="V265" s="73">
        <v>430</v>
      </c>
      <c r="W265" s="73"/>
      <c r="X265" s="73"/>
      <c r="Y265" s="73"/>
      <c r="Z265" s="73"/>
      <c r="AA265" s="73">
        <v>1</v>
      </c>
      <c r="AB265" s="74">
        <f t="shared" si="8"/>
        <v>4</v>
      </c>
      <c r="AC265" s="74"/>
    </row>
    <row r="266" spans="1:29" s="75" customFormat="1" ht="45" x14ac:dyDescent="0.25">
      <c r="A266" s="73">
        <v>256</v>
      </c>
      <c r="B266" s="73" t="s">
        <v>219</v>
      </c>
      <c r="C266" s="73" t="s">
        <v>190</v>
      </c>
      <c r="D266" s="73" t="s">
        <v>407</v>
      </c>
      <c r="E266" s="73" t="s">
        <v>168</v>
      </c>
      <c r="F266" s="76">
        <v>43202.451388888891</v>
      </c>
      <c r="G266" s="76">
        <v>43202.77847222222</v>
      </c>
      <c r="H266" s="73" t="s">
        <v>145</v>
      </c>
      <c r="I266" s="73">
        <v>7.8499999992200173</v>
      </c>
      <c r="J266" s="73" t="s">
        <v>190</v>
      </c>
      <c r="K266" s="73"/>
      <c r="L266" s="73"/>
      <c r="M266" s="73">
        <f t="shared" si="7"/>
        <v>1</v>
      </c>
      <c r="N266" s="73">
        <v>0</v>
      </c>
      <c r="O266" s="73">
        <v>1</v>
      </c>
      <c r="P266" s="73">
        <v>0</v>
      </c>
      <c r="Q266" s="73">
        <v>0</v>
      </c>
      <c r="R266" s="73">
        <v>0</v>
      </c>
      <c r="S266" s="73">
        <v>1</v>
      </c>
      <c r="T266" s="73">
        <v>0</v>
      </c>
      <c r="U266" s="73">
        <v>0</v>
      </c>
      <c r="V266" s="73">
        <v>70</v>
      </c>
      <c r="W266" s="73"/>
      <c r="X266" s="73"/>
      <c r="Y266" s="73"/>
      <c r="Z266" s="73"/>
      <c r="AA266" s="73">
        <v>1</v>
      </c>
      <c r="AB266" s="74">
        <f t="shared" si="8"/>
        <v>4</v>
      </c>
      <c r="AC266" s="74"/>
    </row>
    <row r="267" spans="1:29" s="75" customFormat="1" ht="45" x14ac:dyDescent="0.25">
      <c r="A267" s="73">
        <v>257</v>
      </c>
      <c r="B267" s="73" t="s">
        <v>208</v>
      </c>
      <c r="C267" s="73" t="s">
        <v>190</v>
      </c>
      <c r="D267" s="73" t="s">
        <v>273</v>
      </c>
      <c r="E267" s="73" t="s">
        <v>168</v>
      </c>
      <c r="F267" s="76">
        <v>43202.553472222222</v>
      </c>
      <c r="G267" s="76">
        <v>43202.734722222223</v>
      </c>
      <c r="H267" s="73" t="s">
        <v>145</v>
      </c>
      <c r="I267" s="73">
        <v>4.3500000000349246</v>
      </c>
      <c r="J267" s="73" t="s">
        <v>190</v>
      </c>
      <c r="K267" s="73"/>
      <c r="L267" s="73"/>
      <c r="M267" s="73">
        <f t="shared" si="7"/>
        <v>1</v>
      </c>
      <c r="N267" s="73">
        <v>0</v>
      </c>
      <c r="O267" s="73">
        <v>1</v>
      </c>
      <c r="P267" s="73">
        <v>0</v>
      </c>
      <c r="Q267" s="73">
        <v>0</v>
      </c>
      <c r="R267" s="73">
        <v>0</v>
      </c>
      <c r="S267" s="73">
        <v>1</v>
      </c>
      <c r="T267" s="73">
        <v>0</v>
      </c>
      <c r="U267" s="73">
        <v>0</v>
      </c>
      <c r="V267" s="73">
        <v>400</v>
      </c>
      <c r="W267" s="73"/>
      <c r="X267" s="73"/>
      <c r="Y267" s="73"/>
      <c r="Z267" s="73"/>
      <c r="AA267" s="73">
        <v>1</v>
      </c>
      <c r="AB267" s="74">
        <f t="shared" si="8"/>
        <v>4</v>
      </c>
      <c r="AC267" s="74"/>
    </row>
    <row r="268" spans="1:29" s="75" customFormat="1" ht="45" x14ac:dyDescent="0.25">
      <c r="A268" s="73">
        <v>258</v>
      </c>
      <c r="B268" s="73" t="s">
        <v>200</v>
      </c>
      <c r="C268" s="73" t="s">
        <v>190</v>
      </c>
      <c r="D268" s="73" t="s">
        <v>360</v>
      </c>
      <c r="E268" s="73" t="s">
        <v>168</v>
      </c>
      <c r="F268" s="76">
        <v>43203.438888888886</v>
      </c>
      <c r="G268" s="76">
        <v>43203.505555555559</v>
      </c>
      <c r="H268" s="73" t="s">
        <v>145</v>
      </c>
      <c r="I268" s="73">
        <v>1.6000000008498321</v>
      </c>
      <c r="J268" s="73" t="s">
        <v>190</v>
      </c>
      <c r="K268" s="73"/>
      <c r="L268" s="73"/>
      <c r="M268" s="73">
        <f t="shared" ref="M268:M331" si="9">SUM(N268:P268)</f>
        <v>1</v>
      </c>
      <c r="N268" s="73">
        <v>0</v>
      </c>
      <c r="O268" s="73">
        <v>1</v>
      </c>
      <c r="P268" s="73">
        <v>0</v>
      </c>
      <c r="Q268" s="73">
        <v>0</v>
      </c>
      <c r="R268" s="73">
        <v>0</v>
      </c>
      <c r="S268" s="73">
        <v>1</v>
      </c>
      <c r="T268" s="73">
        <v>0</v>
      </c>
      <c r="U268" s="73">
        <v>0</v>
      </c>
      <c r="V268" s="73">
        <v>1280</v>
      </c>
      <c r="W268" s="73"/>
      <c r="X268" s="73"/>
      <c r="Y268" s="73"/>
      <c r="Z268" s="73"/>
      <c r="AA268" s="73">
        <v>1</v>
      </c>
      <c r="AB268" s="74">
        <f t="shared" si="8"/>
        <v>4</v>
      </c>
      <c r="AC268" s="74"/>
    </row>
    <row r="269" spans="1:29" s="75" customFormat="1" ht="45" x14ac:dyDescent="0.25">
      <c r="A269" s="73">
        <v>259</v>
      </c>
      <c r="B269" s="73" t="s">
        <v>208</v>
      </c>
      <c r="C269" s="73" t="s">
        <v>190</v>
      </c>
      <c r="D269" s="73" t="s">
        <v>214</v>
      </c>
      <c r="E269" s="73" t="s">
        <v>168</v>
      </c>
      <c r="F269" s="76">
        <v>43204.463194444441</v>
      </c>
      <c r="G269" s="76">
        <v>43204.729166666664</v>
      </c>
      <c r="H269" s="73" t="s">
        <v>145</v>
      </c>
      <c r="I269" s="73">
        <v>6.3833333352813497</v>
      </c>
      <c r="J269" s="73" t="s">
        <v>190</v>
      </c>
      <c r="K269" s="73"/>
      <c r="L269" s="73"/>
      <c r="M269" s="73">
        <f t="shared" si="9"/>
        <v>6</v>
      </c>
      <c r="N269" s="73">
        <v>0</v>
      </c>
      <c r="O269" s="73">
        <v>1</v>
      </c>
      <c r="P269" s="73">
        <v>5</v>
      </c>
      <c r="Q269" s="73">
        <v>0</v>
      </c>
      <c r="R269" s="73">
        <v>0</v>
      </c>
      <c r="S269" s="73">
        <v>6</v>
      </c>
      <c r="T269" s="73">
        <v>0</v>
      </c>
      <c r="U269" s="73">
        <v>0</v>
      </c>
      <c r="V269" s="73">
        <v>400</v>
      </c>
      <c r="W269" s="73"/>
      <c r="X269" s="73"/>
      <c r="Y269" s="73"/>
      <c r="Z269" s="73"/>
      <c r="AA269" s="73">
        <v>1</v>
      </c>
      <c r="AB269" s="74">
        <f t="shared" si="8"/>
        <v>4</v>
      </c>
      <c r="AC269" s="74"/>
    </row>
    <row r="270" spans="1:29" s="75" customFormat="1" ht="45" x14ac:dyDescent="0.25">
      <c r="A270" s="73">
        <v>260</v>
      </c>
      <c r="B270" s="73" t="s">
        <v>200</v>
      </c>
      <c r="C270" s="73" t="s">
        <v>190</v>
      </c>
      <c r="D270" s="73" t="s">
        <v>330</v>
      </c>
      <c r="E270" s="73" t="s">
        <v>168</v>
      </c>
      <c r="F270" s="76">
        <v>43205.738888888889</v>
      </c>
      <c r="G270" s="76">
        <v>43205.739583333336</v>
      </c>
      <c r="H270" s="73" t="s">
        <v>146</v>
      </c>
      <c r="I270" s="73">
        <v>1.6666665498632941E-2</v>
      </c>
      <c r="J270" s="73" t="s">
        <v>190</v>
      </c>
      <c r="K270" s="73"/>
      <c r="L270" s="73"/>
      <c r="M270" s="73">
        <f t="shared" si="9"/>
        <v>1</v>
      </c>
      <c r="N270" s="73">
        <v>0</v>
      </c>
      <c r="O270" s="73">
        <v>1</v>
      </c>
      <c r="P270" s="73">
        <v>0</v>
      </c>
      <c r="Q270" s="73">
        <v>0</v>
      </c>
      <c r="R270" s="73">
        <v>0</v>
      </c>
      <c r="S270" s="73">
        <v>1</v>
      </c>
      <c r="T270" s="73">
        <v>0</v>
      </c>
      <c r="U270" s="73">
        <v>0</v>
      </c>
      <c r="V270" s="73">
        <v>630</v>
      </c>
      <c r="W270" s="73"/>
      <c r="X270" s="73" t="s">
        <v>408</v>
      </c>
      <c r="Y270" s="73" t="s">
        <v>198</v>
      </c>
      <c r="Z270" s="73" t="s">
        <v>236</v>
      </c>
      <c r="AA270" s="73">
        <v>0</v>
      </c>
      <c r="AB270" s="74">
        <f t="shared" si="8"/>
        <v>4</v>
      </c>
      <c r="AC270" s="74"/>
    </row>
    <row r="271" spans="1:29" s="75" customFormat="1" ht="45" x14ac:dyDescent="0.25">
      <c r="A271" s="73">
        <v>261</v>
      </c>
      <c r="B271" s="73" t="s">
        <v>200</v>
      </c>
      <c r="C271" s="73" t="s">
        <v>190</v>
      </c>
      <c r="D271" s="73" t="s">
        <v>330</v>
      </c>
      <c r="E271" s="73" t="s">
        <v>168</v>
      </c>
      <c r="F271" s="76">
        <v>43205.822222222225</v>
      </c>
      <c r="G271" s="76">
        <v>43205.840277777781</v>
      </c>
      <c r="H271" s="73" t="s">
        <v>145</v>
      </c>
      <c r="I271" s="73">
        <v>0.43333333439659327</v>
      </c>
      <c r="J271" s="73" t="s">
        <v>190</v>
      </c>
      <c r="K271" s="73"/>
      <c r="L271" s="73"/>
      <c r="M271" s="73">
        <f t="shared" si="9"/>
        <v>1</v>
      </c>
      <c r="N271" s="73">
        <v>0</v>
      </c>
      <c r="O271" s="73">
        <v>1</v>
      </c>
      <c r="P271" s="73">
        <v>0</v>
      </c>
      <c r="Q271" s="73">
        <v>0</v>
      </c>
      <c r="R271" s="73">
        <v>0</v>
      </c>
      <c r="S271" s="73">
        <v>1</v>
      </c>
      <c r="T271" s="73">
        <v>0</v>
      </c>
      <c r="U271" s="73">
        <v>0</v>
      </c>
      <c r="V271" s="73">
        <v>630</v>
      </c>
      <c r="W271" s="73"/>
      <c r="X271" s="73"/>
      <c r="Y271" s="73"/>
      <c r="Z271" s="73"/>
      <c r="AA271" s="73">
        <v>1</v>
      </c>
      <c r="AB271" s="74">
        <f t="shared" si="8"/>
        <v>4</v>
      </c>
      <c r="AC271" s="74"/>
    </row>
    <row r="272" spans="1:29" s="75" customFormat="1" ht="45" x14ac:dyDescent="0.25">
      <c r="A272" s="73">
        <v>262</v>
      </c>
      <c r="B272" s="73" t="s">
        <v>200</v>
      </c>
      <c r="C272" s="73" t="s">
        <v>190</v>
      </c>
      <c r="D272" s="73" t="s">
        <v>210</v>
      </c>
      <c r="E272" s="73" t="s">
        <v>168</v>
      </c>
      <c r="F272" s="76">
        <v>43206.56527777778</v>
      </c>
      <c r="G272" s="76">
        <v>43206.604166666664</v>
      </c>
      <c r="H272" s="73" t="s">
        <v>146</v>
      </c>
      <c r="I272" s="73">
        <v>0.93333333358168602</v>
      </c>
      <c r="J272" s="73" t="s">
        <v>190</v>
      </c>
      <c r="K272" s="73"/>
      <c r="L272" s="73"/>
      <c r="M272" s="73">
        <f t="shared" si="9"/>
        <v>1</v>
      </c>
      <c r="N272" s="73">
        <v>0</v>
      </c>
      <c r="O272" s="73">
        <v>1</v>
      </c>
      <c r="P272" s="73">
        <v>0</v>
      </c>
      <c r="Q272" s="73">
        <v>0</v>
      </c>
      <c r="R272" s="73">
        <v>0</v>
      </c>
      <c r="S272" s="73">
        <v>1</v>
      </c>
      <c r="T272" s="73">
        <v>0</v>
      </c>
      <c r="U272" s="73">
        <v>0</v>
      </c>
      <c r="V272" s="73">
        <v>290</v>
      </c>
      <c r="W272" s="73"/>
      <c r="X272" s="73" t="s">
        <v>409</v>
      </c>
      <c r="Y272" s="73" t="s">
        <v>386</v>
      </c>
      <c r="Z272" s="73" t="s">
        <v>387</v>
      </c>
      <c r="AA272" s="73">
        <v>0</v>
      </c>
      <c r="AB272" s="74">
        <f t="shared" si="8"/>
        <v>4</v>
      </c>
      <c r="AC272" s="74"/>
    </row>
    <row r="273" spans="1:29" s="75" customFormat="1" ht="45" x14ac:dyDescent="0.25">
      <c r="A273" s="73">
        <v>263</v>
      </c>
      <c r="B273" s="73" t="s">
        <v>200</v>
      </c>
      <c r="C273" s="73" t="s">
        <v>190</v>
      </c>
      <c r="D273" s="73" t="s">
        <v>330</v>
      </c>
      <c r="E273" s="73" t="s">
        <v>168</v>
      </c>
      <c r="F273" s="76">
        <v>43206.670138888891</v>
      </c>
      <c r="G273" s="76">
        <v>43206.697916666664</v>
      </c>
      <c r="H273" s="73" t="s">
        <v>145</v>
      </c>
      <c r="I273" s="73">
        <v>0.66666666726814583</v>
      </c>
      <c r="J273" s="73" t="s">
        <v>190</v>
      </c>
      <c r="K273" s="73"/>
      <c r="L273" s="73"/>
      <c r="M273" s="73">
        <f t="shared" si="9"/>
        <v>1</v>
      </c>
      <c r="N273" s="73">
        <v>0</v>
      </c>
      <c r="O273" s="73">
        <v>1</v>
      </c>
      <c r="P273" s="73">
        <v>0</v>
      </c>
      <c r="Q273" s="73">
        <v>0</v>
      </c>
      <c r="R273" s="73">
        <v>0</v>
      </c>
      <c r="S273" s="73">
        <v>1</v>
      </c>
      <c r="T273" s="73">
        <v>0</v>
      </c>
      <c r="U273" s="73">
        <v>0</v>
      </c>
      <c r="V273" s="73">
        <v>630</v>
      </c>
      <c r="W273" s="73"/>
      <c r="X273" s="73"/>
      <c r="Y273" s="73"/>
      <c r="Z273" s="73"/>
      <c r="AA273" s="73">
        <v>1</v>
      </c>
      <c r="AB273" s="74">
        <f t="shared" si="8"/>
        <v>4</v>
      </c>
      <c r="AC273" s="74"/>
    </row>
    <row r="274" spans="1:29" s="75" customFormat="1" ht="60" x14ac:dyDescent="0.25">
      <c r="A274" s="73">
        <v>264</v>
      </c>
      <c r="B274" s="73" t="s">
        <v>219</v>
      </c>
      <c r="C274" s="73" t="s">
        <v>240</v>
      </c>
      <c r="D274" s="73" t="s">
        <v>410</v>
      </c>
      <c r="E274" s="73" t="s">
        <v>168</v>
      </c>
      <c r="F274" s="76">
        <v>43207.361111111109</v>
      </c>
      <c r="G274" s="76">
        <v>43207.368750000001</v>
      </c>
      <c r="H274" s="73" t="s">
        <v>146</v>
      </c>
      <c r="I274" s="73">
        <v>0.18333333358168599</v>
      </c>
      <c r="J274" s="73" t="s">
        <v>240</v>
      </c>
      <c r="K274" s="73"/>
      <c r="L274" s="73"/>
      <c r="M274" s="73">
        <f t="shared" si="9"/>
        <v>2</v>
      </c>
      <c r="N274" s="73">
        <v>0</v>
      </c>
      <c r="O274" s="73">
        <v>1</v>
      </c>
      <c r="P274" s="73">
        <v>1</v>
      </c>
      <c r="Q274" s="73">
        <v>0</v>
      </c>
      <c r="R274" s="73">
        <v>0</v>
      </c>
      <c r="S274" s="73">
        <v>2</v>
      </c>
      <c r="T274" s="73">
        <v>0</v>
      </c>
      <c r="U274" s="73">
        <v>0</v>
      </c>
      <c r="V274" s="73">
        <v>1170</v>
      </c>
      <c r="W274" s="73"/>
      <c r="X274" s="73" t="s">
        <v>411</v>
      </c>
      <c r="Y274" s="73" t="s">
        <v>235</v>
      </c>
      <c r="Z274" s="73" t="s">
        <v>244</v>
      </c>
      <c r="AA274" s="73">
        <v>1</v>
      </c>
      <c r="AB274" s="74">
        <f t="shared" si="8"/>
        <v>4</v>
      </c>
      <c r="AC274" s="74"/>
    </row>
    <row r="275" spans="1:29" s="75" customFormat="1" ht="45" x14ac:dyDescent="0.25">
      <c r="A275" s="73">
        <v>265</v>
      </c>
      <c r="B275" s="73" t="s">
        <v>200</v>
      </c>
      <c r="C275" s="73" t="s">
        <v>190</v>
      </c>
      <c r="D275" s="73" t="s">
        <v>194</v>
      </c>
      <c r="E275" s="73" t="s">
        <v>168</v>
      </c>
      <c r="F275" s="76">
        <v>43209.449305555558</v>
      </c>
      <c r="G275" s="76">
        <v>43209.486111111109</v>
      </c>
      <c r="H275" s="73" t="s">
        <v>145</v>
      </c>
      <c r="I275" s="73">
        <v>0.88333333202172071</v>
      </c>
      <c r="J275" s="73" t="s">
        <v>190</v>
      </c>
      <c r="K275" s="73"/>
      <c r="L275" s="73"/>
      <c r="M275" s="73">
        <f t="shared" si="9"/>
        <v>1</v>
      </c>
      <c r="N275" s="73">
        <v>0</v>
      </c>
      <c r="O275" s="73">
        <v>1</v>
      </c>
      <c r="P275" s="73">
        <v>0</v>
      </c>
      <c r="Q275" s="73">
        <v>0</v>
      </c>
      <c r="R275" s="73">
        <v>0</v>
      </c>
      <c r="S275" s="73">
        <v>1</v>
      </c>
      <c r="T275" s="73">
        <v>0</v>
      </c>
      <c r="U275" s="73">
        <v>0</v>
      </c>
      <c r="V275" s="73">
        <v>240</v>
      </c>
      <c r="W275" s="73"/>
      <c r="X275" s="73"/>
      <c r="Y275" s="73"/>
      <c r="Z275" s="73"/>
      <c r="AA275" s="73">
        <v>1</v>
      </c>
      <c r="AB275" s="74">
        <f t="shared" si="8"/>
        <v>4</v>
      </c>
      <c r="AC275" s="74"/>
    </row>
    <row r="276" spans="1:29" s="75" customFormat="1" ht="45" x14ac:dyDescent="0.25">
      <c r="A276" s="73">
        <v>266</v>
      </c>
      <c r="B276" s="73" t="s">
        <v>200</v>
      </c>
      <c r="C276" s="73" t="s">
        <v>190</v>
      </c>
      <c r="D276" s="73" t="s">
        <v>412</v>
      </c>
      <c r="E276" s="73" t="s">
        <v>168</v>
      </c>
      <c r="F276" s="76">
        <v>43209.9375</v>
      </c>
      <c r="G276" s="76">
        <v>43210.301388888889</v>
      </c>
      <c r="H276" s="73" t="s">
        <v>146</v>
      </c>
      <c r="I276" s="73">
        <v>8.7333333336864598</v>
      </c>
      <c r="J276" s="73" t="s">
        <v>190</v>
      </c>
      <c r="K276" s="73"/>
      <c r="L276" s="73"/>
      <c r="M276" s="73">
        <f t="shared" si="9"/>
        <v>1</v>
      </c>
      <c r="N276" s="73">
        <v>0</v>
      </c>
      <c r="O276" s="73">
        <v>1</v>
      </c>
      <c r="P276" s="73">
        <v>0</v>
      </c>
      <c r="Q276" s="73">
        <v>0</v>
      </c>
      <c r="R276" s="73">
        <v>0</v>
      </c>
      <c r="S276" s="73">
        <v>1</v>
      </c>
      <c r="T276" s="73">
        <v>0</v>
      </c>
      <c r="U276" s="73">
        <v>0</v>
      </c>
      <c r="V276" s="73">
        <v>790</v>
      </c>
      <c r="W276" s="73"/>
      <c r="X276" s="73" t="s">
        <v>413</v>
      </c>
      <c r="Y276" s="73" t="s">
        <v>414</v>
      </c>
      <c r="Z276" s="73" t="s">
        <v>199</v>
      </c>
      <c r="AA276" s="73">
        <v>1</v>
      </c>
      <c r="AB276" s="74">
        <f t="shared" si="8"/>
        <v>4</v>
      </c>
      <c r="AC276" s="74"/>
    </row>
    <row r="277" spans="1:29" s="75" customFormat="1" ht="45" x14ac:dyDescent="0.25">
      <c r="A277" s="73">
        <v>267</v>
      </c>
      <c r="B277" s="73" t="s">
        <v>200</v>
      </c>
      <c r="C277" s="73" t="s">
        <v>190</v>
      </c>
      <c r="D277" s="73" t="s">
        <v>412</v>
      </c>
      <c r="E277" s="73" t="s">
        <v>168</v>
      </c>
      <c r="F277" s="76">
        <v>43210.272916666669</v>
      </c>
      <c r="G277" s="76">
        <v>43210.300694444442</v>
      </c>
      <c r="H277" s="73" t="s">
        <v>145</v>
      </c>
      <c r="I277" s="73">
        <v>0.66666666482342407</v>
      </c>
      <c r="J277" s="73" t="s">
        <v>190</v>
      </c>
      <c r="K277" s="73"/>
      <c r="L277" s="73"/>
      <c r="M277" s="73">
        <f t="shared" si="9"/>
        <v>1</v>
      </c>
      <c r="N277" s="73">
        <v>0</v>
      </c>
      <c r="O277" s="73">
        <v>1</v>
      </c>
      <c r="P277" s="73">
        <v>0</v>
      </c>
      <c r="Q277" s="73">
        <v>0</v>
      </c>
      <c r="R277" s="73">
        <v>0</v>
      </c>
      <c r="S277" s="73">
        <v>1</v>
      </c>
      <c r="T277" s="73">
        <v>0</v>
      </c>
      <c r="U277" s="73">
        <v>0</v>
      </c>
      <c r="V277" s="73">
        <v>790</v>
      </c>
      <c r="W277" s="73"/>
      <c r="X277" s="73"/>
      <c r="Y277" s="73"/>
      <c r="Z277" s="73"/>
      <c r="AA277" s="73">
        <v>1</v>
      </c>
      <c r="AB277" s="74">
        <f t="shared" si="8"/>
        <v>4</v>
      </c>
      <c r="AC277" s="74"/>
    </row>
    <row r="278" spans="1:29" s="75" customFormat="1" ht="45" x14ac:dyDescent="0.25">
      <c r="A278" s="73">
        <v>268</v>
      </c>
      <c r="B278" s="73" t="s">
        <v>200</v>
      </c>
      <c r="C278" s="73" t="s">
        <v>190</v>
      </c>
      <c r="D278" s="73" t="s">
        <v>412</v>
      </c>
      <c r="E278" s="73" t="s">
        <v>168</v>
      </c>
      <c r="F278" s="76">
        <v>43210.431250000001</v>
      </c>
      <c r="G278" s="76">
        <v>43210.527777777781</v>
      </c>
      <c r="H278" s="73" t="s">
        <v>145</v>
      </c>
      <c r="I278" s="73">
        <v>2.3166666672332208</v>
      </c>
      <c r="J278" s="73" t="s">
        <v>190</v>
      </c>
      <c r="K278" s="73"/>
      <c r="L278" s="73"/>
      <c r="M278" s="73">
        <f t="shared" si="9"/>
        <v>1</v>
      </c>
      <c r="N278" s="73">
        <v>0</v>
      </c>
      <c r="O278" s="73">
        <v>1</v>
      </c>
      <c r="P278" s="73">
        <v>0</v>
      </c>
      <c r="Q278" s="73">
        <v>0</v>
      </c>
      <c r="R278" s="73">
        <v>0</v>
      </c>
      <c r="S278" s="73">
        <v>1</v>
      </c>
      <c r="T278" s="73">
        <v>0</v>
      </c>
      <c r="U278" s="73">
        <v>0</v>
      </c>
      <c r="V278" s="73">
        <v>790</v>
      </c>
      <c r="W278" s="73"/>
      <c r="X278" s="73"/>
      <c r="Y278" s="73"/>
      <c r="Z278" s="73"/>
      <c r="AA278" s="73">
        <v>1</v>
      </c>
      <c r="AB278" s="74">
        <f t="shared" si="8"/>
        <v>4</v>
      </c>
      <c r="AC278" s="74"/>
    </row>
    <row r="279" spans="1:29" s="75" customFormat="1" ht="45" x14ac:dyDescent="0.25">
      <c r="A279" s="73">
        <v>269</v>
      </c>
      <c r="B279" s="73" t="s">
        <v>200</v>
      </c>
      <c r="C279" s="73" t="s">
        <v>190</v>
      </c>
      <c r="D279" s="73" t="s">
        <v>412</v>
      </c>
      <c r="E279" s="73" t="s">
        <v>168</v>
      </c>
      <c r="F279" s="76">
        <v>43212.304861111108</v>
      </c>
      <c r="G279" s="76">
        <v>43212.304861111108</v>
      </c>
      <c r="H279" s="73" t="s">
        <v>146</v>
      </c>
      <c r="I279" s="73">
        <v>0</v>
      </c>
      <c r="J279" s="73" t="s">
        <v>190</v>
      </c>
      <c r="K279" s="73"/>
      <c r="L279" s="73"/>
      <c r="M279" s="73">
        <f t="shared" si="9"/>
        <v>1</v>
      </c>
      <c r="N279" s="73">
        <v>0</v>
      </c>
      <c r="O279" s="73">
        <v>1</v>
      </c>
      <c r="P279" s="73">
        <v>0</v>
      </c>
      <c r="Q279" s="73">
        <v>0</v>
      </c>
      <c r="R279" s="73">
        <v>0</v>
      </c>
      <c r="S279" s="73">
        <v>1</v>
      </c>
      <c r="T279" s="73">
        <v>0</v>
      </c>
      <c r="U279" s="73">
        <v>0</v>
      </c>
      <c r="V279" s="73">
        <v>790</v>
      </c>
      <c r="W279" s="73"/>
      <c r="X279" s="73" t="s">
        <v>415</v>
      </c>
      <c r="Y279" s="73" t="s">
        <v>416</v>
      </c>
      <c r="Z279" s="73" t="s">
        <v>387</v>
      </c>
      <c r="AA279" s="73">
        <v>0</v>
      </c>
      <c r="AB279" s="74">
        <f t="shared" si="8"/>
        <v>4</v>
      </c>
      <c r="AC279" s="74"/>
    </row>
    <row r="280" spans="1:29" s="75" customFormat="1" ht="45" x14ac:dyDescent="0.25">
      <c r="A280" s="73">
        <v>270</v>
      </c>
      <c r="B280" s="73" t="s">
        <v>189</v>
      </c>
      <c r="C280" s="73" t="s">
        <v>190</v>
      </c>
      <c r="D280" s="73" t="s">
        <v>245</v>
      </c>
      <c r="E280" s="73" t="s">
        <v>168</v>
      </c>
      <c r="F280" s="76">
        <v>43213.377083333333</v>
      </c>
      <c r="G280" s="76">
        <v>43213.526388888888</v>
      </c>
      <c r="H280" s="73" t="s">
        <v>145</v>
      </c>
      <c r="I280" s="73">
        <v>3.5833333345362921</v>
      </c>
      <c r="J280" s="73" t="s">
        <v>190</v>
      </c>
      <c r="K280" s="73"/>
      <c r="L280" s="73"/>
      <c r="M280" s="73">
        <f t="shared" si="9"/>
        <v>1</v>
      </c>
      <c r="N280" s="73">
        <v>0</v>
      </c>
      <c r="O280" s="73">
        <v>1</v>
      </c>
      <c r="P280" s="73">
        <v>0</v>
      </c>
      <c r="Q280" s="73">
        <v>0</v>
      </c>
      <c r="R280" s="73">
        <v>0</v>
      </c>
      <c r="S280" s="73">
        <v>1</v>
      </c>
      <c r="T280" s="73">
        <v>0</v>
      </c>
      <c r="U280" s="73">
        <v>0</v>
      </c>
      <c r="V280" s="73">
        <v>300</v>
      </c>
      <c r="W280" s="73"/>
      <c r="X280" s="73"/>
      <c r="Y280" s="73"/>
      <c r="Z280" s="73"/>
      <c r="AA280" s="73">
        <v>1</v>
      </c>
      <c r="AB280" s="74">
        <f t="shared" si="8"/>
        <v>4</v>
      </c>
      <c r="AC280" s="74"/>
    </row>
    <row r="281" spans="1:29" s="75" customFormat="1" ht="45" x14ac:dyDescent="0.25">
      <c r="A281" s="73">
        <v>271</v>
      </c>
      <c r="B281" s="73" t="s">
        <v>200</v>
      </c>
      <c r="C281" s="73" t="s">
        <v>190</v>
      </c>
      <c r="D281" s="73" t="s">
        <v>285</v>
      </c>
      <c r="E281" s="73" t="s">
        <v>168</v>
      </c>
      <c r="F281" s="76">
        <v>43213.423611111109</v>
      </c>
      <c r="G281" s="76">
        <v>43213.534722222219</v>
      </c>
      <c r="H281" s="73" t="s">
        <v>145</v>
      </c>
      <c r="I281" s="73">
        <v>2.666666666278616</v>
      </c>
      <c r="J281" s="73" t="s">
        <v>190</v>
      </c>
      <c r="K281" s="73"/>
      <c r="L281" s="73"/>
      <c r="M281" s="73">
        <f t="shared" si="9"/>
        <v>1</v>
      </c>
      <c r="N281" s="73">
        <v>0</v>
      </c>
      <c r="O281" s="73">
        <v>1</v>
      </c>
      <c r="P281" s="73">
        <v>0</v>
      </c>
      <c r="Q281" s="73">
        <v>0</v>
      </c>
      <c r="R281" s="73">
        <v>0</v>
      </c>
      <c r="S281" s="73">
        <v>1</v>
      </c>
      <c r="T281" s="73">
        <v>0</v>
      </c>
      <c r="U281" s="73">
        <v>0</v>
      </c>
      <c r="V281" s="73">
        <v>1170</v>
      </c>
      <c r="W281" s="73"/>
      <c r="X281" s="73"/>
      <c r="Y281" s="73"/>
      <c r="Z281" s="73"/>
      <c r="AA281" s="73">
        <v>1</v>
      </c>
      <c r="AB281" s="74">
        <f t="shared" si="8"/>
        <v>4</v>
      </c>
      <c r="AC281" s="74"/>
    </row>
    <row r="282" spans="1:29" s="75" customFormat="1" ht="45" x14ac:dyDescent="0.25">
      <c r="A282" s="73">
        <v>272</v>
      </c>
      <c r="B282" s="73" t="s">
        <v>219</v>
      </c>
      <c r="C282" s="73" t="s">
        <v>190</v>
      </c>
      <c r="D282" s="73" t="s">
        <v>233</v>
      </c>
      <c r="E282" s="73" t="s">
        <v>168</v>
      </c>
      <c r="F282" s="76">
        <v>43213.474305555559</v>
      </c>
      <c r="G282" s="76">
        <v>43213.797222222223</v>
      </c>
      <c r="H282" s="73" t="s">
        <v>145</v>
      </c>
      <c r="I282" s="73">
        <v>7.7499999983701846</v>
      </c>
      <c r="J282" s="73" t="s">
        <v>190</v>
      </c>
      <c r="K282" s="73"/>
      <c r="L282" s="73"/>
      <c r="M282" s="73">
        <f t="shared" si="9"/>
        <v>1</v>
      </c>
      <c r="N282" s="73">
        <v>0</v>
      </c>
      <c r="O282" s="73">
        <v>1</v>
      </c>
      <c r="P282" s="73">
        <v>0</v>
      </c>
      <c r="Q282" s="73">
        <v>0</v>
      </c>
      <c r="R282" s="73">
        <v>0</v>
      </c>
      <c r="S282" s="73">
        <v>1</v>
      </c>
      <c r="T282" s="73">
        <v>0</v>
      </c>
      <c r="U282" s="73">
        <v>0</v>
      </c>
      <c r="V282" s="73">
        <v>120</v>
      </c>
      <c r="W282" s="73"/>
      <c r="X282" s="73"/>
      <c r="Y282" s="73"/>
      <c r="Z282" s="73"/>
      <c r="AA282" s="73">
        <v>1</v>
      </c>
      <c r="AB282" s="74">
        <f t="shared" si="8"/>
        <v>4</v>
      </c>
      <c r="AC282" s="74"/>
    </row>
    <row r="283" spans="1:29" s="75" customFormat="1" ht="45" x14ac:dyDescent="0.25">
      <c r="A283" s="73">
        <v>273</v>
      </c>
      <c r="B283" s="73" t="s">
        <v>219</v>
      </c>
      <c r="C283" s="73" t="s">
        <v>190</v>
      </c>
      <c r="D283" s="73" t="s">
        <v>407</v>
      </c>
      <c r="E283" s="73" t="s">
        <v>168</v>
      </c>
      <c r="F283" s="76">
        <v>43213.474305555559</v>
      </c>
      <c r="G283" s="76">
        <v>43213.797222222223</v>
      </c>
      <c r="H283" s="73" t="s">
        <v>145</v>
      </c>
      <c r="I283" s="73">
        <v>7.7499999983701846</v>
      </c>
      <c r="J283" s="73" t="s">
        <v>190</v>
      </c>
      <c r="K283" s="73"/>
      <c r="L283" s="73"/>
      <c r="M283" s="73">
        <f t="shared" si="9"/>
        <v>1</v>
      </c>
      <c r="N283" s="73">
        <v>0</v>
      </c>
      <c r="O283" s="73">
        <v>1</v>
      </c>
      <c r="P283" s="73">
        <v>0</v>
      </c>
      <c r="Q283" s="73">
        <v>0</v>
      </c>
      <c r="R283" s="73">
        <v>0</v>
      </c>
      <c r="S283" s="73">
        <v>1</v>
      </c>
      <c r="T283" s="73">
        <v>0</v>
      </c>
      <c r="U283" s="73">
        <v>0</v>
      </c>
      <c r="V283" s="73">
        <v>70</v>
      </c>
      <c r="W283" s="73"/>
      <c r="X283" s="73"/>
      <c r="Y283" s="73"/>
      <c r="Z283" s="73"/>
      <c r="AA283" s="73">
        <v>1</v>
      </c>
      <c r="AB283" s="74">
        <f t="shared" si="8"/>
        <v>4</v>
      </c>
      <c r="AC283" s="74"/>
    </row>
    <row r="284" spans="1:29" s="75" customFormat="1" ht="45" x14ac:dyDescent="0.25">
      <c r="A284" s="73">
        <v>274</v>
      </c>
      <c r="B284" s="73" t="s">
        <v>219</v>
      </c>
      <c r="C284" s="73" t="s">
        <v>190</v>
      </c>
      <c r="D284" s="73" t="s">
        <v>417</v>
      </c>
      <c r="E284" s="73" t="s">
        <v>168</v>
      </c>
      <c r="F284" s="76">
        <v>43213.549305555556</v>
      </c>
      <c r="G284" s="76">
        <v>43213.725694444445</v>
      </c>
      <c r="H284" s="73" t="s">
        <v>145</v>
      </c>
      <c r="I284" s="73">
        <v>4.2333333336864598</v>
      </c>
      <c r="J284" s="73" t="s">
        <v>190</v>
      </c>
      <c r="K284" s="73"/>
      <c r="L284" s="73"/>
      <c r="M284" s="73">
        <f t="shared" si="9"/>
        <v>1</v>
      </c>
      <c r="N284" s="73">
        <v>0</v>
      </c>
      <c r="O284" s="73">
        <v>1</v>
      </c>
      <c r="P284" s="73">
        <v>0</v>
      </c>
      <c r="Q284" s="73">
        <v>0</v>
      </c>
      <c r="R284" s="73">
        <v>0</v>
      </c>
      <c r="S284" s="73">
        <v>1</v>
      </c>
      <c r="T284" s="73">
        <v>0</v>
      </c>
      <c r="U284" s="73">
        <v>0</v>
      </c>
      <c r="V284" s="73">
        <v>240</v>
      </c>
      <c r="W284" s="73"/>
      <c r="X284" s="73"/>
      <c r="Y284" s="73"/>
      <c r="Z284" s="73"/>
      <c r="AA284" s="73">
        <v>1</v>
      </c>
      <c r="AB284" s="74">
        <f t="shared" si="8"/>
        <v>4</v>
      </c>
      <c r="AC284" s="74"/>
    </row>
    <row r="285" spans="1:29" s="75" customFormat="1" ht="45" x14ac:dyDescent="0.25">
      <c r="A285" s="73">
        <v>275</v>
      </c>
      <c r="B285" s="73" t="s">
        <v>208</v>
      </c>
      <c r="C285" s="73" t="s">
        <v>190</v>
      </c>
      <c r="D285" s="73" t="s">
        <v>418</v>
      </c>
      <c r="E285" s="73" t="s">
        <v>168</v>
      </c>
      <c r="F285" s="76">
        <v>43213.551388888889</v>
      </c>
      <c r="G285" s="76">
        <v>43213.704861111109</v>
      </c>
      <c r="H285" s="73" t="s">
        <v>145</v>
      </c>
      <c r="I285" s="73">
        <v>3.6833333327667792</v>
      </c>
      <c r="J285" s="73" t="s">
        <v>190</v>
      </c>
      <c r="K285" s="73"/>
      <c r="L285" s="73"/>
      <c r="M285" s="73">
        <f t="shared" si="9"/>
        <v>1</v>
      </c>
      <c r="N285" s="73">
        <v>0</v>
      </c>
      <c r="O285" s="73">
        <v>1</v>
      </c>
      <c r="P285" s="73">
        <v>0</v>
      </c>
      <c r="Q285" s="73">
        <v>0</v>
      </c>
      <c r="R285" s="73">
        <v>0</v>
      </c>
      <c r="S285" s="73">
        <v>1</v>
      </c>
      <c r="T285" s="73">
        <v>0</v>
      </c>
      <c r="U285" s="73">
        <v>0</v>
      </c>
      <c r="V285" s="73">
        <v>480</v>
      </c>
      <c r="W285" s="73"/>
      <c r="X285" s="73"/>
      <c r="Y285" s="73"/>
      <c r="Z285" s="73"/>
      <c r="AA285" s="73">
        <v>1</v>
      </c>
      <c r="AB285" s="74">
        <f t="shared" si="8"/>
        <v>4</v>
      </c>
      <c r="AC285" s="74"/>
    </row>
    <row r="286" spans="1:29" s="75" customFormat="1" ht="45" x14ac:dyDescent="0.25">
      <c r="A286" s="73">
        <v>276</v>
      </c>
      <c r="B286" s="73" t="s">
        <v>200</v>
      </c>
      <c r="C286" s="73" t="s">
        <v>190</v>
      </c>
      <c r="D286" s="73" t="s">
        <v>304</v>
      </c>
      <c r="E286" s="73" t="s">
        <v>168</v>
      </c>
      <c r="F286" s="76">
        <v>43214.440972222219</v>
      </c>
      <c r="G286" s="76">
        <v>43214.67083333333</v>
      </c>
      <c r="H286" s="73" t="s">
        <v>145</v>
      </c>
      <c r="I286" s="73">
        <v>5.5166666664881632</v>
      </c>
      <c r="J286" s="73" t="s">
        <v>190</v>
      </c>
      <c r="K286" s="73"/>
      <c r="L286" s="73"/>
      <c r="M286" s="73">
        <f t="shared" si="9"/>
        <v>1</v>
      </c>
      <c r="N286" s="73">
        <v>0</v>
      </c>
      <c r="O286" s="73">
        <v>1</v>
      </c>
      <c r="P286" s="73">
        <v>0</v>
      </c>
      <c r="Q286" s="73">
        <v>0</v>
      </c>
      <c r="R286" s="73">
        <v>0</v>
      </c>
      <c r="S286" s="73">
        <v>1</v>
      </c>
      <c r="T286" s="73">
        <v>0</v>
      </c>
      <c r="U286" s="73">
        <v>0</v>
      </c>
      <c r="V286" s="73">
        <v>530</v>
      </c>
      <c r="W286" s="73"/>
      <c r="X286" s="73"/>
      <c r="Y286" s="73"/>
      <c r="Z286" s="73"/>
      <c r="AA286" s="73">
        <v>1</v>
      </c>
      <c r="AB286" s="74">
        <f t="shared" si="8"/>
        <v>4</v>
      </c>
      <c r="AC286" s="74"/>
    </row>
    <row r="287" spans="1:29" s="75" customFormat="1" ht="45" x14ac:dyDescent="0.25">
      <c r="A287" s="73">
        <v>277</v>
      </c>
      <c r="B287" s="73" t="s">
        <v>200</v>
      </c>
      <c r="C287" s="73" t="s">
        <v>190</v>
      </c>
      <c r="D287" s="73" t="s">
        <v>279</v>
      </c>
      <c r="E287" s="73" t="s">
        <v>168</v>
      </c>
      <c r="F287" s="76">
        <v>43215.415277777778</v>
      </c>
      <c r="G287" s="76">
        <v>43215.468055555553</v>
      </c>
      <c r="H287" s="73" t="s">
        <v>145</v>
      </c>
      <c r="I287" s="73">
        <v>1.266666667128447</v>
      </c>
      <c r="J287" s="73" t="s">
        <v>190</v>
      </c>
      <c r="K287" s="73"/>
      <c r="L287" s="73"/>
      <c r="M287" s="73">
        <f t="shared" si="9"/>
        <v>1</v>
      </c>
      <c r="N287" s="73">
        <v>0</v>
      </c>
      <c r="O287" s="73">
        <v>1</v>
      </c>
      <c r="P287" s="73">
        <v>0</v>
      </c>
      <c r="Q287" s="73">
        <v>0</v>
      </c>
      <c r="R287" s="73">
        <v>0</v>
      </c>
      <c r="S287" s="73">
        <v>1</v>
      </c>
      <c r="T287" s="73">
        <v>0</v>
      </c>
      <c r="U287" s="73">
        <v>0</v>
      </c>
      <c r="V287" s="73">
        <v>500</v>
      </c>
      <c r="W287" s="73"/>
      <c r="X287" s="73"/>
      <c r="Y287" s="73"/>
      <c r="Z287" s="73"/>
      <c r="AA287" s="73">
        <v>1</v>
      </c>
      <c r="AB287" s="74">
        <f t="shared" si="8"/>
        <v>4</v>
      </c>
      <c r="AC287" s="74"/>
    </row>
    <row r="288" spans="1:29" s="75" customFormat="1" ht="45" x14ac:dyDescent="0.25">
      <c r="A288" s="73">
        <v>278</v>
      </c>
      <c r="B288" s="73" t="s">
        <v>189</v>
      </c>
      <c r="C288" s="73" t="s">
        <v>190</v>
      </c>
      <c r="D288" s="73" t="s">
        <v>331</v>
      </c>
      <c r="E288" s="73" t="s">
        <v>168</v>
      </c>
      <c r="F288" s="76">
        <v>43215.418749999997</v>
      </c>
      <c r="G288" s="76">
        <v>43215.470138888886</v>
      </c>
      <c r="H288" s="73" t="s">
        <v>145</v>
      </c>
      <c r="I288" s="73">
        <v>1.23333333368646</v>
      </c>
      <c r="J288" s="73" t="s">
        <v>190</v>
      </c>
      <c r="K288" s="73"/>
      <c r="L288" s="73"/>
      <c r="M288" s="73">
        <f t="shared" si="9"/>
        <v>2</v>
      </c>
      <c r="N288" s="73">
        <v>0</v>
      </c>
      <c r="O288" s="73">
        <v>1</v>
      </c>
      <c r="P288" s="73">
        <v>1</v>
      </c>
      <c r="Q288" s="73">
        <v>0</v>
      </c>
      <c r="R288" s="73">
        <v>0</v>
      </c>
      <c r="S288" s="73">
        <v>2</v>
      </c>
      <c r="T288" s="73">
        <v>0</v>
      </c>
      <c r="U288" s="73">
        <v>0</v>
      </c>
      <c r="V288" s="73">
        <v>200</v>
      </c>
      <c r="W288" s="73"/>
      <c r="X288" s="73"/>
      <c r="Y288" s="73"/>
      <c r="Z288" s="73"/>
      <c r="AA288" s="73">
        <v>1</v>
      </c>
      <c r="AB288" s="74">
        <f t="shared" si="8"/>
        <v>4</v>
      </c>
      <c r="AC288" s="74"/>
    </row>
    <row r="289" spans="1:29" s="75" customFormat="1" ht="45" x14ac:dyDescent="0.25">
      <c r="A289" s="73">
        <v>279</v>
      </c>
      <c r="B289" s="73" t="s">
        <v>195</v>
      </c>
      <c r="C289" s="73" t="s">
        <v>190</v>
      </c>
      <c r="D289" s="73" t="s">
        <v>251</v>
      </c>
      <c r="E289" s="73" t="s">
        <v>168</v>
      </c>
      <c r="F289" s="76">
        <v>43215.438888888886</v>
      </c>
      <c r="G289" s="76">
        <v>43215.533333333333</v>
      </c>
      <c r="H289" s="73" t="s">
        <v>145</v>
      </c>
      <c r="I289" s="73">
        <v>2.2666666654986329</v>
      </c>
      <c r="J289" s="73" t="s">
        <v>190</v>
      </c>
      <c r="K289" s="73"/>
      <c r="L289" s="73"/>
      <c r="M289" s="73">
        <f t="shared" si="9"/>
        <v>1</v>
      </c>
      <c r="N289" s="73">
        <v>0</v>
      </c>
      <c r="O289" s="73">
        <v>1</v>
      </c>
      <c r="P289" s="73">
        <v>0</v>
      </c>
      <c r="Q289" s="73">
        <v>0</v>
      </c>
      <c r="R289" s="73">
        <v>0</v>
      </c>
      <c r="S289" s="73">
        <v>1</v>
      </c>
      <c r="T289" s="73">
        <v>0</v>
      </c>
      <c r="U289" s="73">
        <v>0</v>
      </c>
      <c r="V289" s="73">
        <v>680</v>
      </c>
      <c r="W289" s="73"/>
      <c r="X289" s="73"/>
      <c r="Y289" s="73"/>
      <c r="Z289" s="73"/>
      <c r="AA289" s="73">
        <v>1</v>
      </c>
      <c r="AB289" s="74">
        <f t="shared" si="8"/>
        <v>4</v>
      </c>
      <c r="AC289" s="74"/>
    </row>
    <row r="290" spans="1:29" s="75" customFormat="1" ht="45" x14ac:dyDescent="0.25">
      <c r="A290" s="73">
        <v>280</v>
      </c>
      <c r="B290" s="73" t="s">
        <v>200</v>
      </c>
      <c r="C290" s="73" t="s">
        <v>190</v>
      </c>
      <c r="D290" s="73" t="s">
        <v>412</v>
      </c>
      <c r="E290" s="73" t="s">
        <v>168</v>
      </c>
      <c r="F290" s="76">
        <v>43216.44027777778</v>
      </c>
      <c r="G290" s="76">
        <v>43216.675694444442</v>
      </c>
      <c r="H290" s="73" t="s">
        <v>145</v>
      </c>
      <c r="I290" s="73">
        <v>5.6499999983352609</v>
      </c>
      <c r="J290" s="73" t="s">
        <v>190</v>
      </c>
      <c r="K290" s="73"/>
      <c r="L290" s="73"/>
      <c r="M290" s="73">
        <f t="shared" si="9"/>
        <v>1</v>
      </c>
      <c r="N290" s="73">
        <v>0</v>
      </c>
      <c r="O290" s="73">
        <v>1</v>
      </c>
      <c r="P290" s="73">
        <v>0</v>
      </c>
      <c r="Q290" s="73">
        <v>0</v>
      </c>
      <c r="R290" s="73">
        <v>0</v>
      </c>
      <c r="S290" s="73">
        <v>1</v>
      </c>
      <c r="T290" s="73">
        <v>0</v>
      </c>
      <c r="U290" s="73">
        <v>0</v>
      </c>
      <c r="V290" s="73">
        <v>790</v>
      </c>
      <c r="W290" s="73"/>
      <c r="X290" s="73"/>
      <c r="Y290" s="73"/>
      <c r="Z290" s="73"/>
      <c r="AA290" s="73">
        <v>1</v>
      </c>
      <c r="AB290" s="74">
        <f t="shared" si="8"/>
        <v>4</v>
      </c>
      <c r="AC290" s="74"/>
    </row>
    <row r="291" spans="1:29" s="75" customFormat="1" ht="45" x14ac:dyDescent="0.25">
      <c r="A291" s="73">
        <v>281</v>
      </c>
      <c r="B291" s="73" t="s">
        <v>200</v>
      </c>
      <c r="C291" s="73" t="s">
        <v>190</v>
      </c>
      <c r="D291" s="73" t="s">
        <v>222</v>
      </c>
      <c r="E291" s="73" t="s">
        <v>168</v>
      </c>
      <c r="F291" s="76">
        <v>43217.435416666667</v>
      </c>
      <c r="G291" s="76">
        <v>43217.638194444444</v>
      </c>
      <c r="H291" s="73" t="s">
        <v>145</v>
      </c>
      <c r="I291" s="73">
        <v>4.8666666647186503</v>
      </c>
      <c r="J291" s="73" t="s">
        <v>190</v>
      </c>
      <c r="K291" s="73"/>
      <c r="L291" s="73"/>
      <c r="M291" s="73">
        <f t="shared" si="9"/>
        <v>1</v>
      </c>
      <c r="N291" s="73">
        <v>0</v>
      </c>
      <c r="O291" s="73">
        <v>1</v>
      </c>
      <c r="P291" s="73">
        <v>0</v>
      </c>
      <c r="Q291" s="73">
        <v>0</v>
      </c>
      <c r="R291" s="73">
        <v>0</v>
      </c>
      <c r="S291" s="73">
        <v>1</v>
      </c>
      <c r="T291" s="73">
        <v>0</v>
      </c>
      <c r="U291" s="73">
        <v>0</v>
      </c>
      <c r="V291" s="73">
        <v>560</v>
      </c>
      <c r="W291" s="73"/>
      <c r="X291" s="73"/>
      <c r="Y291" s="73"/>
      <c r="Z291" s="73"/>
      <c r="AA291" s="73">
        <v>1</v>
      </c>
      <c r="AB291" s="74">
        <f t="shared" si="8"/>
        <v>4</v>
      </c>
      <c r="AC291" s="74"/>
    </row>
    <row r="292" spans="1:29" s="75" customFormat="1" ht="45" x14ac:dyDescent="0.25">
      <c r="A292" s="73">
        <v>282</v>
      </c>
      <c r="B292" s="73" t="s">
        <v>189</v>
      </c>
      <c r="C292" s="73" t="s">
        <v>190</v>
      </c>
      <c r="D292" s="73" t="s">
        <v>191</v>
      </c>
      <c r="E292" s="73" t="s">
        <v>168</v>
      </c>
      <c r="F292" s="76">
        <v>43218.375</v>
      </c>
      <c r="G292" s="76">
        <v>43218.488194444442</v>
      </c>
      <c r="H292" s="73" t="s">
        <v>145</v>
      </c>
      <c r="I292" s="73">
        <v>2.7166666655684821</v>
      </c>
      <c r="J292" s="73" t="s">
        <v>190</v>
      </c>
      <c r="K292" s="73"/>
      <c r="L292" s="73"/>
      <c r="M292" s="73">
        <f t="shared" si="9"/>
        <v>1</v>
      </c>
      <c r="N292" s="73">
        <v>0</v>
      </c>
      <c r="O292" s="73">
        <v>1</v>
      </c>
      <c r="P292" s="73">
        <v>0</v>
      </c>
      <c r="Q292" s="73">
        <v>0</v>
      </c>
      <c r="R292" s="73">
        <v>0</v>
      </c>
      <c r="S292" s="73">
        <v>1</v>
      </c>
      <c r="T292" s="73">
        <v>0</v>
      </c>
      <c r="U292" s="73">
        <v>0</v>
      </c>
      <c r="V292" s="73">
        <v>750</v>
      </c>
      <c r="W292" s="73"/>
      <c r="X292" s="73"/>
      <c r="Y292" s="73"/>
      <c r="Z292" s="73"/>
      <c r="AA292" s="73">
        <v>1</v>
      </c>
      <c r="AB292" s="74">
        <f t="shared" si="8"/>
        <v>4</v>
      </c>
      <c r="AC292" s="74"/>
    </row>
    <row r="293" spans="1:29" s="75" customFormat="1" ht="45" x14ac:dyDescent="0.25">
      <c r="A293" s="73">
        <v>283</v>
      </c>
      <c r="B293" s="73" t="s">
        <v>189</v>
      </c>
      <c r="C293" s="73" t="s">
        <v>190</v>
      </c>
      <c r="D293" s="73" t="s">
        <v>272</v>
      </c>
      <c r="E293" s="73" t="s">
        <v>168</v>
      </c>
      <c r="F293" s="76">
        <v>43218.375</v>
      </c>
      <c r="G293" s="76">
        <v>43218.488194444442</v>
      </c>
      <c r="H293" s="73" t="s">
        <v>145</v>
      </c>
      <c r="I293" s="73">
        <v>2.7166666655684821</v>
      </c>
      <c r="J293" s="73" t="s">
        <v>190</v>
      </c>
      <c r="K293" s="73"/>
      <c r="L293" s="73"/>
      <c r="M293" s="73">
        <f t="shared" si="9"/>
        <v>1</v>
      </c>
      <c r="N293" s="73">
        <v>0</v>
      </c>
      <c r="O293" s="73">
        <v>1</v>
      </c>
      <c r="P293" s="73">
        <v>0</v>
      </c>
      <c r="Q293" s="73">
        <v>0</v>
      </c>
      <c r="R293" s="73">
        <v>0</v>
      </c>
      <c r="S293" s="73">
        <v>1</v>
      </c>
      <c r="T293" s="73">
        <v>0</v>
      </c>
      <c r="U293" s="73">
        <v>0</v>
      </c>
      <c r="V293" s="73">
        <v>610</v>
      </c>
      <c r="W293" s="73"/>
      <c r="X293" s="73"/>
      <c r="Y293" s="73"/>
      <c r="Z293" s="73"/>
      <c r="AA293" s="73">
        <v>1</v>
      </c>
      <c r="AB293" s="74">
        <f t="shared" si="8"/>
        <v>4</v>
      </c>
      <c r="AC293" s="74"/>
    </row>
    <row r="294" spans="1:29" s="75" customFormat="1" ht="45" x14ac:dyDescent="0.25">
      <c r="A294" s="73">
        <v>284</v>
      </c>
      <c r="B294" s="73" t="s">
        <v>189</v>
      </c>
      <c r="C294" s="73" t="s">
        <v>190</v>
      </c>
      <c r="D294" s="73" t="s">
        <v>372</v>
      </c>
      <c r="E294" s="73" t="s">
        <v>168</v>
      </c>
      <c r="F294" s="76">
        <v>43218.447916666664</v>
      </c>
      <c r="G294" s="76">
        <v>43218.486805555556</v>
      </c>
      <c r="H294" s="73" t="s">
        <v>145</v>
      </c>
      <c r="I294" s="73">
        <v>0.93333333358168602</v>
      </c>
      <c r="J294" s="73" t="s">
        <v>190</v>
      </c>
      <c r="K294" s="73"/>
      <c r="L294" s="73"/>
      <c r="M294" s="73">
        <f t="shared" si="9"/>
        <v>1</v>
      </c>
      <c r="N294" s="73">
        <v>0</v>
      </c>
      <c r="O294" s="73">
        <v>1</v>
      </c>
      <c r="P294" s="73">
        <v>0</v>
      </c>
      <c r="Q294" s="73">
        <v>0</v>
      </c>
      <c r="R294" s="73">
        <v>0</v>
      </c>
      <c r="S294" s="73">
        <v>1</v>
      </c>
      <c r="T294" s="73">
        <v>0</v>
      </c>
      <c r="U294" s="73">
        <v>0</v>
      </c>
      <c r="V294" s="73">
        <v>1460</v>
      </c>
      <c r="W294" s="73"/>
      <c r="X294" s="73"/>
      <c r="Y294" s="73"/>
      <c r="Z294" s="73"/>
      <c r="AA294" s="73">
        <v>1</v>
      </c>
      <c r="AB294" s="74">
        <f t="shared" si="8"/>
        <v>4</v>
      </c>
      <c r="AC294" s="74"/>
    </row>
    <row r="295" spans="1:29" s="75" customFormat="1" ht="45" x14ac:dyDescent="0.25">
      <c r="A295" s="73">
        <v>285</v>
      </c>
      <c r="B295" s="73" t="s">
        <v>208</v>
      </c>
      <c r="C295" s="73" t="s">
        <v>190</v>
      </c>
      <c r="D295" s="73" t="s">
        <v>233</v>
      </c>
      <c r="E295" s="73" t="s">
        <v>168</v>
      </c>
      <c r="F295" s="76">
        <v>43218.586805555555</v>
      </c>
      <c r="G295" s="76">
        <v>43218.740972222222</v>
      </c>
      <c r="H295" s="73" t="s">
        <v>145</v>
      </c>
      <c r="I295" s="73">
        <v>3.6999999984400351</v>
      </c>
      <c r="J295" s="73" t="s">
        <v>190</v>
      </c>
      <c r="K295" s="73"/>
      <c r="L295" s="73"/>
      <c r="M295" s="73">
        <f t="shared" si="9"/>
        <v>1</v>
      </c>
      <c r="N295" s="73">
        <v>0</v>
      </c>
      <c r="O295" s="73">
        <v>1</v>
      </c>
      <c r="P295" s="73">
        <v>0</v>
      </c>
      <c r="Q295" s="73">
        <v>0</v>
      </c>
      <c r="R295" s="73">
        <v>0</v>
      </c>
      <c r="S295" s="73">
        <v>1</v>
      </c>
      <c r="T295" s="73">
        <v>0</v>
      </c>
      <c r="U295" s="73">
        <v>0</v>
      </c>
      <c r="V295" s="73">
        <v>400</v>
      </c>
      <c r="W295" s="73"/>
      <c r="X295" s="73"/>
      <c r="Y295" s="73"/>
      <c r="Z295" s="73"/>
      <c r="AA295" s="73">
        <v>1</v>
      </c>
      <c r="AB295" s="74">
        <f t="shared" si="8"/>
        <v>4</v>
      </c>
      <c r="AC295" s="74"/>
    </row>
    <row r="296" spans="1:29" s="75" customFormat="1" ht="45" x14ac:dyDescent="0.25">
      <c r="A296" s="73">
        <v>286</v>
      </c>
      <c r="B296" s="73" t="s">
        <v>200</v>
      </c>
      <c r="C296" s="73" t="s">
        <v>190</v>
      </c>
      <c r="D296" s="73" t="s">
        <v>207</v>
      </c>
      <c r="E296" s="73" t="s">
        <v>168</v>
      </c>
      <c r="F296" s="76">
        <v>43219.43472222222</v>
      </c>
      <c r="G296" s="76">
        <v>43219.617361111108</v>
      </c>
      <c r="H296" s="73" t="s">
        <v>145</v>
      </c>
      <c r="I296" s="73">
        <v>4.3833333336515352</v>
      </c>
      <c r="J296" s="73" t="s">
        <v>190</v>
      </c>
      <c r="K296" s="73"/>
      <c r="L296" s="73"/>
      <c r="M296" s="73">
        <f t="shared" si="9"/>
        <v>1</v>
      </c>
      <c r="N296" s="73">
        <v>0</v>
      </c>
      <c r="O296" s="73">
        <v>1</v>
      </c>
      <c r="P296" s="73">
        <v>0</v>
      </c>
      <c r="Q296" s="73">
        <v>0</v>
      </c>
      <c r="R296" s="73">
        <v>0</v>
      </c>
      <c r="S296" s="73">
        <v>1</v>
      </c>
      <c r="T296" s="73">
        <v>0</v>
      </c>
      <c r="U296" s="73">
        <v>0</v>
      </c>
      <c r="V296" s="73">
        <v>530</v>
      </c>
      <c r="W296" s="73"/>
      <c r="X296" s="73"/>
      <c r="Y296" s="73"/>
      <c r="Z296" s="73"/>
      <c r="AA296" s="73">
        <v>1</v>
      </c>
      <c r="AB296" s="74">
        <f t="shared" si="8"/>
        <v>4</v>
      </c>
      <c r="AC296" s="74"/>
    </row>
    <row r="297" spans="1:29" s="75" customFormat="1" ht="45" x14ac:dyDescent="0.25">
      <c r="A297" s="73">
        <v>287</v>
      </c>
      <c r="B297" s="73" t="s">
        <v>200</v>
      </c>
      <c r="C297" s="73" t="s">
        <v>190</v>
      </c>
      <c r="D297" s="73" t="s">
        <v>397</v>
      </c>
      <c r="E297" s="73" t="s">
        <v>168</v>
      </c>
      <c r="F297" s="76">
        <v>43219.450694444444</v>
      </c>
      <c r="G297" s="76">
        <v>43219.540972222225</v>
      </c>
      <c r="H297" s="73" t="s">
        <v>145</v>
      </c>
      <c r="I297" s="73">
        <v>2.1666666672681458</v>
      </c>
      <c r="J297" s="73" t="s">
        <v>190</v>
      </c>
      <c r="K297" s="73"/>
      <c r="L297" s="73"/>
      <c r="M297" s="73">
        <f t="shared" si="9"/>
        <v>1</v>
      </c>
      <c r="N297" s="73">
        <v>0</v>
      </c>
      <c r="O297" s="73">
        <v>1</v>
      </c>
      <c r="P297" s="73">
        <v>0</v>
      </c>
      <c r="Q297" s="73">
        <v>0</v>
      </c>
      <c r="R297" s="73">
        <v>0</v>
      </c>
      <c r="S297" s="73">
        <v>1</v>
      </c>
      <c r="T297" s="73">
        <v>0</v>
      </c>
      <c r="U297" s="73">
        <v>0</v>
      </c>
      <c r="V297" s="73">
        <v>590</v>
      </c>
      <c r="W297" s="73"/>
      <c r="X297" s="73"/>
      <c r="Y297" s="73"/>
      <c r="Z297" s="73"/>
      <c r="AA297" s="73">
        <v>1</v>
      </c>
      <c r="AB297" s="74">
        <f t="shared" si="8"/>
        <v>4</v>
      </c>
      <c r="AC297" s="74"/>
    </row>
    <row r="298" spans="1:29" s="75" customFormat="1" ht="45" x14ac:dyDescent="0.25">
      <c r="A298" s="73">
        <v>288</v>
      </c>
      <c r="B298" s="73" t="s">
        <v>189</v>
      </c>
      <c r="C298" s="73" t="s">
        <v>190</v>
      </c>
      <c r="D298" s="73" t="s">
        <v>276</v>
      </c>
      <c r="E298" s="73" t="s">
        <v>168</v>
      </c>
      <c r="F298" s="76">
        <v>43220.429166666669</v>
      </c>
      <c r="G298" s="76">
        <v>43220.493055555555</v>
      </c>
      <c r="H298" s="73" t="s">
        <v>145</v>
      </c>
      <c r="I298" s="73">
        <v>1.5333333336166111</v>
      </c>
      <c r="J298" s="73" t="s">
        <v>190</v>
      </c>
      <c r="K298" s="73"/>
      <c r="L298" s="73"/>
      <c r="M298" s="73">
        <f t="shared" si="9"/>
        <v>1</v>
      </c>
      <c r="N298" s="73">
        <v>0</v>
      </c>
      <c r="O298" s="73">
        <v>1</v>
      </c>
      <c r="P298" s="73">
        <v>0</v>
      </c>
      <c r="Q298" s="73">
        <v>0</v>
      </c>
      <c r="R298" s="73">
        <v>0</v>
      </c>
      <c r="S298" s="73">
        <v>1</v>
      </c>
      <c r="T298" s="73">
        <v>0</v>
      </c>
      <c r="U298" s="73">
        <v>0</v>
      </c>
      <c r="V298" s="73">
        <v>0</v>
      </c>
      <c r="W298" s="73"/>
      <c r="X298" s="73"/>
      <c r="Y298" s="73"/>
      <c r="Z298" s="73"/>
      <c r="AA298" s="73">
        <v>1</v>
      </c>
      <c r="AB298" s="74">
        <f t="shared" si="8"/>
        <v>4</v>
      </c>
      <c r="AC298" s="74"/>
    </row>
    <row r="299" spans="1:29" s="75" customFormat="1" ht="45" x14ac:dyDescent="0.25">
      <c r="A299" s="73">
        <v>289</v>
      </c>
      <c r="B299" s="73" t="s">
        <v>200</v>
      </c>
      <c r="C299" s="73" t="s">
        <v>190</v>
      </c>
      <c r="D299" s="73" t="s">
        <v>351</v>
      </c>
      <c r="E299" s="73" t="s">
        <v>168</v>
      </c>
      <c r="F299" s="76">
        <v>43220.429166666669</v>
      </c>
      <c r="G299" s="76">
        <v>43220.493055555555</v>
      </c>
      <c r="H299" s="73" t="s">
        <v>145</v>
      </c>
      <c r="I299" s="73">
        <v>1.5333333336166111</v>
      </c>
      <c r="J299" s="73" t="s">
        <v>190</v>
      </c>
      <c r="K299" s="73"/>
      <c r="L299" s="73"/>
      <c r="M299" s="73">
        <f t="shared" si="9"/>
        <v>1</v>
      </c>
      <c r="N299" s="73">
        <v>0</v>
      </c>
      <c r="O299" s="73">
        <v>1</v>
      </c>
      <c r="P299" s="73">
        <v>0</v>
      </c>
      <c r="Q299" s="73">
        <v>0</v>
      </c>
      <c r="R299" s="73">
        <v>0</v>
      </c>
      <c r="S299" s="73">
        <v>1</v>
      </c>
      <c r="T299" s="73">
        <v>0</v>
      </c>
      <c r="U299" s="73">
        <v>0</v>
      </c>
      <c r="V299" s="73">
        <v>350</v>
      </c>
      <c r="W299" s="73"/>
      <c r="X299" s="73"/>
      <c r="Y299" s="73"/>
      <c r="Z299" s="73"/>
      <c r="AA299" s="73">
        <v>1</v>
      </c>
      <c r="AB299" s="74">
        <f t="shared" si="8"/>
        <v>4</v>
      </c>
      <c r="AC299" s="74"/>
    </row>
    <row r="300" spans="1:29" s="75" customFormat="1" ht="45" x14ac:dyDescent="0.25">
      <c r="A300" s="73">
        <v>290</v>
      </c>
      <c r="B300" s="73" t="s">
        <v>200</v>
      </c>
      <c r="C300" s="73" t="s">
        <v>190</v>
      </c>
      <c r="D300" s="73" t="s">
        <v>390</v>
      </c>
      <c r="E300" s="73" t="s">
        <v>168</v>
      </c>
      <c r="F300" s="76">
        <v>43221.492361111108</v>
      </c>
      <c r="G300" s="76">
        <v>43221.499305555553</v>
      </c>
      <c r="H300" s="73" t="s">
        <v>146</v>
      </c>
      <c r="I300" s="73">
        <v>0.166666666686069</v>
      </c>
      <c r="J300" s="73" t="s">
        <v>190</v>
      </c>
      <c r="K300" s="73"/>
      <c r="L300" s="73"/>
      <c r="M300" s="73">
        <f t="shared" si="9"/>
        <v>6</v>
      </c>
      <c r="N300" s="73">
        <v>0</v>
      </c>
      <c r="O300" s="73">
        <v>1</v>
      </c>
      <c r="P300" s="73">
        <v>5</v>
      </c>
      <c r="Q300" s="73">
        <v>0</v>
      </c>
      <c r="R300" s="73">
        <v>0</v>
      </c>
      <c r="S300" s="73">
        <v>6</v>
      </c>
      <c r="T300" s="73">
        <v>0</v>
      </c>
      <c r="U300" s="73">
        <v>0</v>
      </c>
      <c r="V300" s="73">
        <v>600</v>
      </c>
      <c r="W300" s="73"/>
      <c r="X300" s="73" t="s">
        <v>419</v>
      </c>
      <c r="Y300" s="73" t="s">
        <v>416</v>
      </c>
      <c r="Z300" s="73" t="s">
        <v>387</v>
      </c>
      <c r="AA300" s="73">
        <v>0</v>
      </c>
      <c r="AB300" s="74">
        <f t="shared" si="8"/>
        <v>5</v>
      </c>
      <c r="AC300" s="74"/>
    </row>
    <row r="301" spans="1:29" s="75" customFormat="1" ht="45" x14ac:dyDescent="0.25">
      <c r="A301" s="73">
        <v>291</v>
      </c>
      <c r="B301" s="73" t="s">
        <v>200</v>
      </c>
      <c r="C301" s="73" t="s">
        <v>190</v>
      </c>
      <c r="D301" s="73" t="s">
        <v>420</v>
      </c>
      <c r="E301" s="73" t="s">
        <v>168</v>
      </c>
      <c r="F301" s="76">
        <v>43221.616666666669</v>
      </c>
      <c r="G301" s="76">
        <v>43221.711111111108</v>
      </c>
      <c r="H301" s="73" t="s">
        <v>145</v>
      </c>
      <c r="I301" s="73">
        <v>2.2666666665463699</v>
      </c>
      <c r="J301" s="73" t="s">
        <v>190</v>
      </c>
      <c r="K301" s="73"/>
      <c r="L301" s="73"/>
      <c r="M301" s="73">
        <f t="shared" si="9"/>
        <v>1</v>
      </c>
      <c r="N301" s="73">
        <v>0</v>
      </c>
      <c r="O301" s="73">
        <v>1</v>
      </c>
      <c r="P301" s="73">
        <v>0</v>
      </c>
      <c r="Q301" s="73">
        <v>0</v>
      </c>
      <c r="R301" s="73">
        <v>0</v>
      </c>
      <c r="S301" s="73">
        <v>1</v>
      </c>
      <c r="T301" s="73">
        <v>0</v>
      </c>
      <c r="U301" s="73">
        <v>0</v>
      </c>
      <c r="V301" s="73">
        <v>350</v>
      </c>
      <c r="W301" s="73"/>
      <c r="X301" s="73"/>
      <c r="Y301" s="73"/>
      <c r="Z301" s="73"/>
      <c r="AA301" s="73">
        <v>1</v>
      </c>
      <c r="AB301" s="74">
        <f t="shared" si="8"/>
        <v>5</v>
      </c>
      <c r="AC301" s="74"/>
    </row>
    <row r="302" spans="1:29" s="75" customFormat="1" ht="45" x14ac:dyDescent="0.25">
      <c r="A302" s="73">
        <v>292</v>
      </c>
      <c r="B302" s="73" t="s">
        <v>189</v>
      </c>
      <c r="C302" s="73" t="s">
        <v>190</v>
      </c>
      <c r="D302" s="73" t="s">
        <v>245</v>
      </c>
      <c r="E302" s="73" t="s">
        <v>168</v>
      </c>
      <c r="F302" s="76">
        <v>43222.378472222219</v>
      </c>
      <c r="G302" s="76">
        <v>43222.427083333336</v>
      </c>
      <c r="H302" s="73" t="s">
        <v>145</v>
      </c>
      <c r="I302" s="73">
        <v>1.1666666668024801</v>
      </c>
      <c r="J302" s="73" t="s">
        <v>190</v>
      </c>
      <c r="K302" s="73"/>
      <c r="L302" s="73"/>
      <c r="M302" s="73">
        <f t="shared" si="9"/>
        <v>1</v>
      </c>
      <c r="N302" s="73">
        <v>0</v>
      </c>
      <c r="O302" s="73">
        <v>1</v>
      </c>
      <c r="P302" s="73">
        <v>0</v>
      </c>
      <c r="Q302" s="73">
        <v>0</v>
      </c>
      <c r="R302" s="73">
        <v>0</v>
      </c>
      <c r="S302" s="73">
        <v>1</v>
      </c>
      <c r="T302" s="73">
        <v>0</v>
      </c>
      <c r="U302" s="73">
        <v>0</v>
      </c>
      <c r="V302" s="73">
        <v>300</v>
      </c>
      <c r="W302" s="73"/>
      <c r="X302" s="73"/>
      <c r="Y302" s="73"/>
      <c r="Z302" s="73"/>
      <c r="AA302" s="73">
        <v>1</v>
      </c>
      <c r="AB302" s="74">
        <f t="shared" si="8"/>
        <v>5</v>
      </c>
      <c r="AC302" s="74"/>
    </row>
    <row r="303" spans="1:29" s="75" customFormat="1" ht="45" x14ac:dyDescent="0.25">
      <c r="A303" s="73">
        <v>293</v>
      </c>
      <c r="B303" s="73" t="s">
        <v>200</v>
      </c>
      <c r="C303" s="73" t="s">
        <v>190</v>
      </c>
      <c r="D303" s="73" t="s">
        <v>296</v>
      </c>
      <c r="E303" s="73" t="s">
        <v>168</v>
      </c>
      <c r="F303" s="76">
        <v>43222.46875</v>
      </c>
      <c r="G303" s="76">
        <v>43222.517361111109</v>
      </c>
      <c r="H303" s="73" t="s">
        <v>145</v>
      </c>
      <c r="I303" s="73">
        <v>1.16666666662786</v>
      </c>
      <c r="J303" s="73" t="s">
        <v>190</v>
      </c>
      <c r="K303" s="73"/>
      <c r="L303" s="73"/>
      <c r="M303" s="73">
        <f t="shared" si="9"/>
        <v>3</v>
      </c>
      <c r="N303" s="73">
        <v>0</v>
      </c>
      <c r="O303" s="73">
        <v>1</v>
      </c>
      <c r="P303" s="73">
        <v>2</v>
      </c>
      <c r="Q303" s="73">
        <v>0</v>
      </c>
      <c r="R303" s="73">
        <v>0</v>
      </c>
      <c r="S303" s="73">
        <v>3</v>
      </c>
      <c r="T303" s="73">
        <v>0</v>
      </c>
      <c r="U303" s="73">
        <v>0</v>
      </c>
      <c r="V303" s="73">
        <v>1640</v>
      </c>
      <c r="W303" s="73"/>
      <c r="X303" s="73"/>
      <c r="Y303" s="73"/>
      <c r="Z303" s="73"/>
      <c r="AA303" s="73">
        <v>1</v>
      </c>
      <c r="AB303" s="74">
        <f t="shared" si="8"/>
        <v>5</v>
      </c>
      <c r="AC303" s="74"/>
    </row>
    <row r="304" spans="1:29" s="75" customFormat="1" ht="45" x14ac:dyDescent="0.25">
      <c r="A304" s="73">
        <v>294</v>
      </c>
      <c r="B304" s="73" t="s">
        <v>189</v>
      </c>
      <c r="C304" s="73" t="s">
        <v>190</v>
      </c>
      <c r="D304" s="73" t="s">
        <v>421</v>
      </c>
      <c r="E304" s="73" t="s">
        <v>168</v>
      </c>
      <c r="F304" s="76">
        <v>43223.370833333334</v>
      </c>
      <c r="G304" s="76">
        <v>43223.522222222222</v>
      </c>
      <c r="H304" s="73" t="s">
        <v>145</v>
      </c>
      <c r="I304" s="73">
        <v>3.6333333333022901</v>
      </c>
      <c r="J304" s="73" t="s">
        <v>190</v>
      </c>
      <c r="K304" s="73"/>
      <c r="L304" s="73"/>
      <c r="M304" s="73">
        <f t="shared" si="9"/>
        <v>2</v>
      </c>
      <c r="N304" s="73">
        <v>0</v>
      </c>
      <c r="O304" s="73">
        <v>1</v>
      </c>
      <c r="P304" s="73">
        <v>1</v>
      </c>
      <c r="Q304" s="73">
        <v>0</v>
      </c>
      <c r="R304" s="73">
        <v>0</v>
      </c>
      <c r="S304" s="73">
        <v>2</v>
      </c>
      <c r="T304" s="73">
        <v>0</v>
      </c>
      <c r="U304" s="73">
        <v>0</v>
      </c>
      <c r="V304" s="73">
        <v>330</v>
      </c>
      <c r="W304" s="73"/>
      <c r="X304" s="73"/>
      <c r="Y304" s="73"/>
      <c r="Z304" s="73"/>
      <c r="AA304" s="73">
        <v>1</v>
      </c>
      <c r="AB304" s="74">
        <f t="shared" si="8"/>
        <v>5</v>
      </c>
      <c r="AC304" s="74"/>
    </row>
    <row r="305" spans="1:29" s="75" customFormat="1" ht="45" x14ac:dyDescent="0.25">
      <c r="A305" s="73">
        <v>295</v>
      </c>
      <c r="B305" s="73" t="s">
        <v>219</v>
      </c>
      <c r="C305" s="73" t="s">
        <v>190</v>
      </c>
      <c r="D305" s="73" t="s">
        <v>422</v>
      </c>
      <c r="E305" s="73" t="s">
        <v>168</v>
      </c>
      <c r="F305" s="76">
        <v>43224.427083333336</v>
      </c>
      <c r="G305" s="76">
        <v>43224.796527777777</v>
      </c>
      <c r="H305" s="73" t="s">
        <v>146</v>
      </c>
      <c r="I305" s="73">
        <v>8.8666666665813008</v>
      </c>
      <c r="J305" s="73" t="s">
        <v>190</v>
      </c>
      <c r="K305" s="73"/>
      <c r="L305" s="73"/>
      <c r="M305" s="73">
        <f t="shared" si="9"/>
        <v>1</v>
      </c>
      <c r="N305" s="73">
        <v>0</v>
      </c>
      <c r="O305" s="73">
        <v>1</v>
      </c>
      <c r="P305" s="73">
        <v>0</v>
      </c>
      <c r="Q305" s="73">
        <v>0</v>
      </c>
      <c r="R305" s="73">
        <v>0</v>
      </c>
      <c r="S305" s="73">
        <v>1</v>
      </c>
      <c r="T305" s="73">
        <v>0</v>
      </c>
      <c r="U305" s="73">
        <v>0</v>
      </c>
      <c r="V305" s="73">
        <v>460</v>
      </c>
      <c r="W305" s="73"/>
      <c r="X305" s="73" t="s">
        <v>439</v>
      </c>
      <c r="Y305" s="73" t="s">
        <v>319</v>
      </c>
      <c r="Z305" s="73" t="s">
        <v>236</v>
      </c>
      <c r="AA305" s="73">
        <v>1</v>
      </c>
      <c r="AB305" s="74">
        <f t="shared" si="8"/>
        <v>5</v>
      </c>
      <c r="AC305" s="74"/>
    </row>
    <row r="306" spans="1:29" s="75" customFormat="1" ht="45" x14ac:dyDescent="0.25">
      <c r="A306" s="73">
        <v>296</v>
      </c>
      <c r="B306" s="73" t="s">
        <v>200</v>
      </c>
      <c r="C306" s="73" t="s">
        <v>190</v>
      </c>
      <c r="D306" s="73" t="s">
        <v>282</v>
      </c>
      <c r="E306" s="73" t="s">
        <v>168</v>
      </c>
      <c r="F306" s="76">
        <v>43224.451388888891</v>
      </c>
      <c r="G306" s="76">
        <v>43224.576388888891</v>
      </c>
      <c r="H306" s="73" t="s">
        <v>145</v>
      </c>
      <c r="I306" s="73">
        <v>3</v>
      </c>
      <c r="J306" s="73" t="s">
        <v>190</v>
      </c>
      <c r="K306" s="73"/>
      <c r="L306" s="73"/>
      <c r="M306" s="73">
        <f t="shared" si="9"/>
        <v>1</v>
      </c>
      <c r="N306" s="73">
        <v>0</v>
      </c>
      <c r="O306" s="73">
        <v>1</v>
      </c>
      <c r="P306" s="73">
        <v>0</v>
      </c>
      <c r="Q306" s="73">
        <v>0</v>
      </c>
      <c r="R306" s="73">
        <v>0</v>
      </c>
      <c r="S306" s="73">
        <v>1</v>
      </c>
      <c r="T306" s="73">
        <v>0</v>
      </c>
      <c r="U306" s="73">
        <v>0</v>
      </c>
      <c r="V306" s="73">
        <v>130</v>
      </c>
      <c r="W306" s="73"/>
      <c r="X306" s="73"/>
      <c r="Y306" s="73"/>
      <c r="Z306" s="73"/>
      <c r="AA306" s="73">
        <v>1</v>
      </c>
      <c r="AB306" s="74">
        <f t="shared" si="8"/>
        <v>5</v>
      </c>
      <c r="AC306" s="74"/>
    </row>
    <row r="307" spans="1:29" s="75" customFormat="1" ht="45" x14ac:dyDescent="0.25">
      <c r="A307" s="73">
        <v>297</v>
      </c>
      <c r="B307" s="73" t="s">
        <v>200</v>
      </c>
      <c r="C307" s="73" t="s">
        <v>190</v>
      </c>
      <c r="D307" s="73" t="s">
        <v>423</v>
      </c>
      <c r="E307" s="73" t="s">
        <v>168</v>
      </c>
      <c r="F307" s="76">
        <v>43224.67083333333</v>
      </c>
      <c r="G307" s="76">
        <v>43224.67083333333</v>
      </c>
      <c r="H307" s="73" t="s">
        <v>146</v>
      </c>
      <c r="I307" s="73">
        <v>0</v>
      </c>
      <c r="J307" s="73" t="s">
        <v>190</v>
      </c>
      <c r="K307" s="73"/>
      <c r="L307" s="73"/>
      <c r="M307" s="73">
        <f t="shared" si="9"/>
        <v>1</v>
      </c>
      <c r="N307" s="73">
        <v>0</v>
      </c>
      <c r="O307" s="73">
        <v>1</v>
      </c>
      <c r="P307" s="73">
        <v>0</v>
      </c>
      <c r="Q307" s="73">
        <v>0</v>
      </c>
      <c r="R307" s="73">
        <v>0</v>
      </c>
      <c r="S307" s="73">
        <v>1</v>
      </c>
      <c r="T307" s="73">
        <v>0</v>
      </c>
      <c r="U307" s="73">
        <v>0</v>
      </c>
      <c r="V307" s="73">
        <v>70</v>
      </c>
      <c r="W307" s="73"/>
      <c r="X307" s="73" t="s">
        <v>424</v>
      </c>
      <c r="Y307" s="73" t="s">
        <v>319</v>
      </c>
      <c r="Z307" s="73" t="s">
        <v>425</v>
      </c>
      <c r="AA307" s="73">
        <v>0</v>
      </c>
      <c r="AB307" s="74">
        <f t="shared" si="8"/>
        <v>5</v>
      </c>
      <c r="AC307" s="74"/>
    </row>
    <row r="308" spans="1:29" s="75" customFormat="1" ht="45" x14ac:dyDescent="0.25">
      <c r="A308" s="73">
        <v>298</v>
      </c>
      <c r="B308" s="73" t="s">
        <v>200</v>
      </c>
      <c r="C308" s="73" t="s">
        <v>190</v>
      </c>
      <c r="D308" s="73" t="s">
        <v>328</v>
      </c>
      <c r="E308" s="73" t="s">
        <v>168</v>
      </c>
      <c r="F308" s="76">
        <v>43225.456250000003</v>
      </c>
      <c r="G308" s="76">
        <v>43225.538194444445</v>
      </c>
      <c r="H308" s="73" t="s">
        <v>145</v>
      </c>
      <c r="I308" s="73">
        <v>1.96666666661622</v>
      </c>
      <c r="J308" s="73" t="s">
        <v>190</v>
      </c>
      <c r="K308" s="73"/>
      <c r="L308" s="73"/>
      <c r="M308" s="73">
        <f t="shared" si="9"/>
        <v>2</v>
      </c>
      <c r="N308" s="73">
        <v>0</v>
      </c>
      <c r="O308" s="73">
        <v>1</v>
      </c>
      <c r="P308" s="73">
        <v>1</v>
      </c>
      <c r="Q308" s="73">
        <v>0</v>
      </c>
      <c r="R308" s="73">
        <v>0</v>
      </c>
      <c r="S308" s="73">
        <v>2</v>
      </c>
      <c r="T308" s="73">
        <v>0</v>
      </c>
      <c r="U308" s="73">
        <v>0</v>
      </c>
      <c r="V308" s="73">
        <v>590</v>
      </c>
      <c r="W308" s="73"/>
      <c r="X308" s="73"/>
      <c r="Y308" s="73"/>
      <c r="Z308" s="73"/>
      <c r="AA308" s="73">
        <v>1</v>
      </c>
      <c r="AB308" s="74">
        <f t="shared" si="8"/>
        <v>5</v>
      </c>
      <c r="AC308" s="74"/>
    </row>
    <row r="309" spans="1:29" s="75" customFormat="1" ht="45" x14ac:dyDescent="0.25">
      <c r="A309" s="73">
        <v>299</v>
      </c>
      <c r="B309" s="73" t="s">
        <v>200</v>
      </c>
      <c r="C309" s="73" t="s">
        <v>190</v>
      </c>
      <c r="D309" s="73" t="s">
        <v>274</v>
      </c>
      <c r="E309" s="73" t="s">
        <v>168</v>
      </c>
      <c r="F309" s="76">
        <v>43226.083333333336</v>
      </c>
      <c r="G309" s="76">
        <v>43226.083333333336</v>
      </c>
      <c r="H309" s="73" t="s">
        <v>146</v>
      </c>
      <c r="I309" s="73">
        <v>0</v>
      </c>
      <c r="J309" s="73" t="s">
        <v>190</v>
      </c>
      <c r="K309" s="73"/>
      <c r="L309" s="73"/>
      <c r="M309" s="73">
        <f t="shared" si="9"/>
        <v>3</v>
      </c>
      <c r="N309" s="73">
        <v>0</v>
      </c>
      <c r="O309" s="73">
        <v>1</v>
      </c>
      <c r="P309" s="73">
        <v>2</v>
      </c>
      <c r="Q309" s="73">
        <v>0</v>
      </c>
      <c r="R309" s="73">
        <v>0</v>
      </c>
      <c r="S309" s="73">
        <v>3</v>
      </c>
      <c r="T309" s="73">
        <v>0</v>
      </c>
      <c r="U309" s="73">
        <v>0</v>
      </c>
      <c r="V309" s="73">
        <v>1240</v>
      </c>
      <c r="W309" s="73"/>
      <c r="X309" s="73" t="s">
        <v>426</v>
      </c>
      <c r="Y309" s="73" t="s">
        <v>416</v>
      </c>
      <c r="Z309" s="73" t="s">
        <v>387</v>
      </c>
      <c r="AA309" s="73">
        <v>0</v>
      </c>
      <c r="AB309" s="74">
        <f t="shared" si="8"/>
        <v>5</v>
      </c>
      <c r="AC309" s="74"/>
    </row>
    <row r="310" spans="1:29" s="75" customFormat="1" ht="45" x14ac:dyDescent="0.25">
      <c r="A310" s="73">
        <v>300</v>
      </c>
      <c r="B310" s="73" t="s">
        <v>219</v>
      </c>
      <c r="C310" s="73" t="s">
        <v>190</v>
      </c>
      <c r="D310" s="73" t="s">
        <v>346</v>
      </c>
      <c r="E310" s="73" t="s">
        <v>168</v>
      </c>
      <c r="F310" s="76">
        <v>43228.411805555559</v>
      </c>
      <c r="G310" s="76">
        <v>43228.668055555558</v>
      </c>
      <c r="H310" s="73" t="s">
        <v>145</v>
      </c>
      <c r="I310" s="73">
        <v>6.1499999999650798</v>
      </c>
      <c r="J310" s="73" t="s">
        <v>190</v>
      </c>
      <c r="K310" s="73"/>
      <c r="L310" s="73"/>
      <c r="M310" s="73">
        <f t="shared" si="9"/>
        <v>2</v>
      </c>
      <c r="N310" s="73">
        <v>0</v>
      </c>
      <c r="O310" s="73">
        <v>1</v>
      </c>
      <c r="P310" s="73">
        <v>1</v>
      </c>
      <c r="Q310" s="73">
        <v>0</v>
      </c>
      <c r="R310" s="73">
        <v>0</v>
      </c>
      <c r="S310" s="73">
        <v>2</v>
      </c>
      <c r="T310" s="73">
        <v>0</v>
      </c>
      <c r="U310" s="73">
        <v>0</v>
      </c>
      <c r="V310" s="73">
        <v>4</v>
      </c>
      <c r="W310" s="73"/>
      <c r="X310" s="73"/>
      <c r="Y310" s="73"/>
      <c r="Z310" s="73"/>
      <c r="AA310" s="73">
        <v>1</v>
      </c>
      <c r="AB310" s="74">
        <f t="shared" si="8"/>
        <v>5</v>
      </c>
      <c r="AC310" s="74"/>
    </row>
    <row r="311" spans="1:29" s="75" customFormat="1" ht="45" x14ac:dyDescent="0.25">
      <c r="A311" s="73">
        <v>301</v>
      </c>
      <c r="B311" s="73" t="s">
        <v>200</v>
      </c>
      <c r="C311" s="73" t="s">
        <v>190</v>
      </c>
      <c r="D311" s="73" t="s">
        <v>390</v>
      </c>
      <c r="E311" s="73" t="s">
        <v>168</v>
      </c>
      <c r="F311" s="76">
        <v>43228.597222222219</v>
      </c>
      <c r="G311" s="76">
        <v>43228.720138888886</v>
      </c>
      <c r="H311" s="73" t="s">
        <v>145</v>
      </c>
      <c r="I311" s="73">
        <v>2.9500000000116402</v>
      </c>
      <c r="J311" s="73" t="s">
        <v>190</v>
      </c>
      <c r="K311" s="73"/>
      <c r="L311" s="73"/>
      <c r="M311" s="73">
        <f t="shared" si="9"/>
        <v>6</v>
      </c>
      <c r="N311" s="73">
        <v>0</v>
      </c>
      <c r="O311" s="73">
        <v>1</v>
      </c>
      <c r="P311" s="73">
        <v>5</v>
      </c>
      <c r="Q311" s="73">
        <v>0</v>
      </c>
      <c r="R311" s="73">
        <v>0</v>
      </c>
      <c r="S311" s="73">
        <v>6</v>
      </c>
      <c r="T311" s="73">
        <v>0</v>
      </c>
      <c r="U311" s="73">
        <v>0</v>
      </c>
      <c r="V311" s="73">
        <v>600</v>
      </c>
      <c r="W311" s="73"/>
      <c r="X311" s="73"/>
      <c r="Y311" s="73"/>
      <c r="Z311" s="73"/>
      <c r="AA311" s="73">
        <v>1</v>
      </c>
      <c r="AB311" s="74">
        <f t="shared" si="8"/>
        <v>5</v>
      </c>
      <c r="AC311" s="74"/>
    </row>
    <row r="312" spans="1:29" s="75" customFormat="1" ht="45" x14ac:dyDescent="0.25">
      <c r="A312" s="73">
        <v>302</v>
      </c>
      <c r="B312" s="73" t="s">
        <v>189</v>
      </c>
      <c r="C312" s="73" t="s">
        <v>190</v>
      </c>
      <c r="D312" s="73" t="s">
        <v>372</v>
      </c>
      <c r="E312" s="73" t="s">
        <v>168</v>
      </c>
      <c r="F312" s="76">
        <v>43229.222222222219</v>
      </c>
      <c r="G312" s="76">
        <v>43229.238888888889</v>
      </c>
      <c r="H312" s="73" t="s">
        <v>145</v>
      </c>
      <c r="I312" s="73">
        <v>0.400000000081491</v>
      </c>
      <c r="J312" s="73" t="s">
        <v>190</v>
      </c>
      <c r="K312" s="73"/>
      <c r="L312" s="73"/>
      <c r="M312" s="73">
        <f t="shared" si="9"/>
        <v>1</v>
      </c>
      <c r="N312" s="73">
        <v>0</v>
      </c>
      <c r="O312" s="73">
        <v>1</v>
      </c>
      <c r="P312" s="73">
        <v>0</v>
      </c>
      <c r="Q312" s="73">
        <v>0</v>
      </c>
      <c r="R312" s="73">
        <v>0</v>
      </c>
      <c r="S312" s="73">
        <v>1</v>
      </c>
      <c r="T312" s="73">
        <v>0</v>
      </c>
      <c r="U312" s="73">
        <v>0</v>
      </c>
      <c r="V312" s="73">
        <v>1460</v>
      </c>
      <c r="W312" s="73"/>
      <c r="X312" s="73"/>
      <c r="Y312" s="73"/>
      <c r="Z312" s="73"/>
      <c r="AA312" s="73">
        <v>1</v>
      </c>
      <c r="AB312" s="74">
        <f t="shared" si="8"/>
        <v>5</v>
      </c>
      <c r="AC312" s="74"/>
    </row>
    <row r="313" spans="1:29" s="75" customFormat="1" ht="45" x14ac:dyDescent="0.25">
      <c r="A313" s="73">
        <v>303</v>
      </c>
      <c r="B313" s="73" t="s">
        <v>200</v>
      </c>
      <c r="C313" s="73" t="s">
        <v>190</v>
      </c>
      <c r="D313" s="73" t="s">
        <v>283</v>
      </c>
      <c r="E313" s="73" t="s">
        <v>168</v>
      </c>
      <c r="F313" s="76">
        <v>43229.458333333336</v>
      </c>
      <c r="G313" s="76">
        <v>43229.534722222219</v>
      </c>
      <c r="H313" s="73" t="s">
        <v>146</v>
      </c>
      <c r="I313" s="73">
        <v>1.8333333331975199</v>
      </c>
      <c r="J313" s="73" t="s">
        <v>190</v>
      </c>
      <c r="K313" s="73"/>
      <c r="L313" s="73"/>
      <c r="M313" s="73">
        <f t="shared" si="9"/>
        <v>1</v>
      </c>
      <c r="N313" s="73">
        <v>0</v>
      </c>
      <c r="O313" s="73">
        <v>1</v>
      </c>
      <c r="P313" s="73">
        <v>0</v>
      </c>
      <c r="Q313" s="73">
        <v>0</v>
      </c>
      <c r="R313" s="73">
        <v>0</v>
      </c>
      <c r="S313" s="73">
        <v>1</v>
      </c>
      <c r="T313" s="73">
        <v>0</v>
      </c>
      <c r="U313" s="73">
        <v>0</v>
      </c>
      <c r="V313" s="73">
        <v>320</v>
      </c>
      <c r="W313" s="73"/>
      <c r="X313" s="73" t="s">
        <v>439</v>
      </c>
      <c r="Y313" s="73" t="s">
        <v>319</v>
      </c>
      <c r="Z313" s="73" t="s">
        <v>236</v>
      </c>
      <c r="AA313" s="73">
        <v>1</v>
      </c>
      <c r="AB313" s="74">
        <f t="shared" si="8"/>
        <v>5</v>
      </c>
      <c r="AC313" s="74"/>
    </row>
    <row r="314" spans="1:29" s="75" customFormat="1" ht="45" x14ac:dyDescent="0.25">
      <c r="A314" s="73">
        <v>304</v>
      </c>
      <c r="B314" s="73" t="s">
        <v>219</v>
      </c>
      <c r="C314" s="73" t="s">
        <v>190</v>
      </c>
      <c r="D314" s="73" t="s">
        <v>391</v>
      </c>
      <c r="E314" s="73" t="s">
        <v>168</v>
      </c>
      <c r="F314" s="76">
        <v>43230.434027777781</v>
      </c>
      <c r="G314" s="76">
        <v>43230.675000000003</v>
      </c>
      <c r="H314" s="73" t="s">
        <v>145</v>
      </c>
      <c r="I314" s="73">
        <v>5.7833333333255696</v>
      </c>
      <c r="J314" s="73" t="s">
        <v>190</v>
      </c>
      <c r="K314" s="73"/>
      <c r="L314" s="73"/>
      <c r="M314" s="73">
        <f t="shared" si="9"/>
        <v>1</v>
      </c>
      <c r="N314" s="73">
        <v>0</v>
      </c>
      <c r="O314" s="73">
        <v>1</v>
      </c>
      <c r="P314" s="73">
        <v>0</v>
      </c>
      <c r="Q314" s="73">
        <v>0</v>
      </c>
      <c r="R314" s="73">
        <v>0</v>
      </c>
      <c r="S314" s="73">
        <v>1</v>
      </c>
      <c r="T314" s="73">
        <v>0</v>
      </c>
      <c r="U314" s="73">
        <v>0</v>
      </c>
      <c r="V314" s="73">
        <v>130</v>
      </c>
      <c r="W314" s="73"/>
      <c r="X314" s="73"/>
      <c r="Y314" s="73"/>
      <c r="Z314" s="73"/>
      <c r="AA314" s="73">
        <v>1</v>
      </c>
      <c r="AB314" s="74">
        <f t="shared" si="8"/>
        <v>5</v>
      </c>
      <c r="AC314" s="74"/>
    </row>
    <row r="315" spans="1:29" s="75" customFormat="1" ht="45" x14ac:dyDescent="0.25">
      <c r="A315" s="73">
        <v>305</v>
      </c>
      <c r="B315" s="73" t="s">
        <v>208</v>
      </c>
      <c r="C315" s="73" t="s">
        <v>190</v>
      </c>
      <c r="D315" s="73" t="s">
        <v>427</v>
      </c>
      <c r="E315" s="73" t="s">
        <v>168</v>
      </c>
      <c r="F315" s="76">
        <v>43230.679166666669</v>
      </c>
      <c r="G315" s="76">
        <v>43230.734722222223</v>
      </c>
      <c r="H315" s="73" t="s">
        <v>145</v>
      </c>
      <c r="I315" s="73">
        <v>1.3333333333139299</v>
      </c>
      <c r="J315" s="73" t="s">
        <v>190</v>
      </c>
      <c r="K315" s="73"/>
      <c r="L315" s="73"/>
      <c r="M315" s="73">
        <f t="shared" si="9"/>
        <v>1</v>
      </c>
      <c r="N315" s="73">
        <v>0</v>
      </c>
      <c r="O315" s="73">
        <v>1</v>
      </c>
      <c r="P315" s="73">
        <v>0</v>
      </c>
      <c r="Q315" s="73">
        <v>0</v>
      </c>
      <c r="R315" s="73">
        <v>0</v>
      </c>
      <c r="S315" s="73">
        <v>1</v>
      </c>
      <c r="T315" s="73">
        <v>0</v>
      </c>
      <c r="U315" s="73">
        <v>0</v>
      </c>
      <c r="V315" s="73">
        <v>1540</v>
      </c>
      <c r="W315" s="73"/>
      <c r="X315" s="73"/>
      <c r="Y315" s="73"/>
      <c r="Z315" s="73"/>
      <c r="AA315" s="73">
        <v>1</v>
      </c>
      <c r="AB315" s="74">
        <f t="shared" ref="AB315:AB378" si="10">MONTH(F315)</f>
        <v>5</v>
      </c>
      <c r="AC315" s="74"/>
    </row>
    <row r="316" spans="1:29" s="75" customFormat="1" ht="45" x14ac:dyDescent="0.25">
      <c r="A316" s="73">
        <v>306</v>
      </c>
      <c r="B316" s="73" t="s">
        <v>200</v>
      </c>
      <c r="C316" s="73" t="s">
        <v>190</v>
      </c>
      <c r="D316" s="73" t="s">
        <v>428</v>
      </c>
      <c r="E316" s="73" t="s">
        <v>168</v>
      </c>
      <c r="F316" s="76">
        <v>43231.445833333331</v>
      </c>
      <c r="G316" s="76">
        <v>43231.49722222222</v>
      </c>
      <c r="H316" s="73" t="s">
        <v>145</v>
      </c>
      <c r="I316" s="73">
        <v>1.2333333333372101</v>
      </c>
      <c r="J316" s="73" t="s">
        <v>190</v>
      </c>
      <c r="K316" s="73"/>
      <c r="L316" s="73"/>
      <c r="M316" s="73">
        <f t="shared" si="9"/>
        <v>1</v>
      </c>
      <c r="N316" s="73">
        <v>0</v>
      </c>
      <c r="O316" s="73">
        <v>1</v>
      </c>
      <c r="P316" s="73">
        <v>0</v>
      </c>
      <c r="Q316" s="73">
        <v>0</v>
      </c>
      <c r="R316" s="73">
        <v>0</v>
      </c>
      <c r="S316" s="73">
        <v>1</v>
      </c>
      <c r="T316" s="73">
        <v>0</v>
      </c>
      <c r="U316" s="73">
        <v>0</v>
      </c>
      <c r="V316" s="73">
        <v>760</v>
      </c>
      <c r="W316" s="73"/>
      <c r="X316" s="73"/>
      <c r="Y316" s="73"/>
      <c r="Z316" s="73"/>
      <c r="AA316" s="73">
        <v>1</v>
      </c>
      <c r="AB316" s="74">
        <f t="shared" si="10"/>
        <v>5</v>
      </c>
      <c r="AC316" s="74"/>
    </row>
    <row r="317" spans="1:29" s="75" customFormat="1" ht="45" x14ac:dyDescent="0.25">
      <c r="A317" s="73">
        <v>307</v>
      </c>
      <c r="B317" s="73" t="s">
        <v>192</v>
      </c>
      <c r="C317" s="73" t="s">
        <v>190</v>
      </c>
      <c r="D317" s="73" t="s">
        <v>301</v>
      </c>
      <c r="E317" s="73" t="s">
        <v>168</v>
      </c>
      <c r="F317" s="76">
        <v>43231.631944444445</v>
      </c>
      <c r="G317" s="76">
        <v>43231.769444444442</v>
      </c>
      <c r="H317" s="73" t="s">
        <v>145</v>
      </c>
      <c r="I317" s="73">
        <v>3.2999999999301499</v>
      </c>
      <c r="J317" s="73" t="s">
        <v>190</v>
      </c>
      <c r="K317" s="73"/>
      <c r="L317" s="73"/>
      <c r="M317" s="73">
        <f t="shared" si="9"/>
        <v>2</v>
      </c>
      <c r="N317" s="73">
        <v>0</v>
      </c>
      <c r="O317" s="73">
        <v>1</v>
      </c>
      <c r="P317" s="73">
        <v>1</v>
      </c>
      <c r="Q317" s="73">
        <v>0</v>
      </c>
      <c r="R317" s="73">
        <v>0</v>
      </c>
      <c r="S317" s="73">
        <v>2</v>
      </c>
      <c r="T317" s="73">
        <v>0</v>
      </c>
      <c r="U317" s="73">
        <v>0</v>
      </c>
      <c r="V317" s="73">
        <v>2020</v>
      </c>
      <c r="W317" s="73"/>
      <c r="X317" s="73"/>
      <c r="Y317" s="73"/>
      <c r="Z317" s="73"/>
      <c r="AA317" s="73">
        <v>1</v>
      </c>
      <c r="AB317" s="74">
        <f t="shared" si="10"/>
        <v>5</v>
      </c>
      <c r="AC317" s="74"/>
    </row>
    <row r="318" spans="1:29" s="75" customFormat="1" ht="45" x14ac:dyDescent="0.25">
      <c r="A318" s="73">
        <v>308</v>
      </c>
      <c r="B318" s="73" t="s">
        <v>189</v>
      </c>
      <c r="C318" s="73" t="s">
        <v>190</v>
      </c>
      <c r="D318" s="73" t="s">
        <v>421</v>
      </c>
      <c r="E318" s="73" t="s">
        <v>168</v>
      </c>
      <c r="F318" s="76">
        <v>43234.368055555555</v>
      </c>
      <c r="G318" s="76">
        <v>43234.513888888891</v>
      </c>
      <c r="H318" s="73" t="s">
        <v>145</v>
      </c>
      <c r="I318" s="73">
        <v>3.5000000000582099</v>
      </c>
      <c r="J318" s="73" t="s">
        <v>190</v>
      </c>
      <c r="K318" s="73"/>
      <c r="L318" s="73"/>
      <c r="M318" s="73">
        <f t="shared" si="9"/>
        <v>2</v>
      </c>
      <c r="N318" s="73">
        <v>0</v>
      </c>
      <c r="O318" s="73">
        <v>1</v>
      </c>
      <c r="P318" s="73">
        <v>1</v>
      </c>
      <c r="Q318" s="73">
        <v>0</v>
      </c>
      <c r="R318" s="73">
        <v>0</v>
      </c>
      <c r="S318" s="73">
        <v>2</v>
      </c>
      <c r="T318" s="73">
        <v>0</v>
      </c>
      <c r="U318" s="73">
        <v>0</v>
      </c>
      <c r="V318" s="73">
        <v>330</v>
      </c>
      <c r="W318" s="73"/>
      <c r="X318" s="73"/>
      <c r="Y318" s="73"/>
      <c r="Z318" s="73"/>
      <c r="AA318" s="73">
        <v>1</v>
      </c>
      <c r="AB318" s="74">
        <f t="shared" si="10"/>
        <v>5</v>
      </c>
      <c r="AC318" s="74"/>
    </row>
    <row r="319" spans="1:29" s="75" customFormat="1" ht="45" x14ac:dyDescent="0.25">
      <c r="A319" s="73">
        <v>309</v>
      </c>
      <c r="B319" s="73" t="s">
        <v>200</v>
      </c>
      <c r="C319" s="73" t="s">
        <v>190</v>
      </c>
      <c r="D319" s="73" t="s">
        <v>429</v>
      </c>
      <c r="E319" s="73" t="s">
        <v>430</v>
      </c>
      <c r="F319" s="76">
        <v>43235.386805555558</v>
      </c>
      <c r="G319" s="76">
        <v>43235.386805555558</v>
      </c>
      <c r="H319" s="73" t="s">
        <v>146</v>
      </c>
      <c r="I319" s="73">
        <v>0</v>
      </c>
      <c r="J319" s="73" t="s">
        <v>190</v>
      </c>
      <c r="K319" s="73"/>
      <c r="L319" s="73"/>
      <c r="M319" s="73">
        <f t="shared" si="9"/>
        <v>1</v>
      </c>
      <c r="N319" s="73">
        <v>0</v>
      </c>
      <c r="O319" s="73">
        <v>1</v>
      </c>
      <c r="P319" s="73">
        <v>0</v>
      </c>
      <c r="Q319" s="73">
        <v>0</v>
      </c>
      <c r="R319" s="73">
        <v>0</v>
      </c>
      <c r="S319" s="73">
        <v>1</v>
      </c>
      <c r="T319" s="73">
        <v>0</v>
      </c>
      <c r="U319" s="73">
        <v>0</v>
      </c>
      <c r="V319" s="73">
        <v>1000</v>
      </c>
      <c r="W319" s="73"/>
      <c r="X319" s="73" t="s">
        <v>431</v>
      </c>
      <c r="Y319" s="73" t="s">
        <v>198</v>
      </c>
      <c r="Z319" s="73" t="s">
        <v>236</v>
      </c>
      <c r="AA319" s="73">
        <v>0</v>
      </c>
      <c r="AB319" s="74">
        <f t="shared" si="10"/>
        <v>5</v>
      </c>
      <c r="AC319" s="74"/>
    </row>
    <row r="320" spans="1:29" s="75" customFormat="1" ht="45" x14ac:dyDescent="0.25">
      <c r="A320" s="73">
        <v>310</v>
      </c>
      <c r="B320" s="73" t="s">
        <v>219</v>
      </c>
      <c r="C320" s="73" t="s">
        <v>190</v>
      </c>
      <c r="D320" s="73" t="s">
        <v>432</v>
      </c>
      <c r="E320" s="73" t="s">
        <v>168</v>
      </c>
      <c r="F320" s="76">
        <v>43235.427083333336</v>
      </c>
      <c r="G320" s="76">
        <v>43235.770138888889</v>
      </c>
      <c r="H320" s="73" t="s">
        <v>145</v>
      </c>
      <c r="I320" s="73">
        <v>8.2333333332790097</v>
      </c>
      <c r="J320" s="73" t="s">
        <v>190</v>
      </c>
      <c r="K320" s="73"/>
      <c r="L320" s="73"/>
      <c r="M320" s="73">
        <f t="shared" si="9"/>
        <v>1</v>
      </c>
      <c r="N320" s="73">
        <v>0</v>
      </c>
      <c r="O320" s="73">
        <v>1</v>
      </c>
      <c r="P320" s="73">
        <v>0</v>
      </c>
      <c r="Q320" s="73">
        <v>0</v>
      </c>
      <c r="R320" s="73">
        <v>0</v>
      </c>
      <c r="S320" s="73">
        <v>1</v>
      </c>
      <c r="T320" s="73">
        <v>0</v>
      </c>
      <c r="U320" s="73">
        <v>0</v>
      </c>
      <c r="V320" s="73">
        <v>160</v>
      </c>
      <c r="W320" s="73"/>
      <c r="X320" s="73"/>
      <c r="Y320" s="73"/>
      <c r="Z320" s="73"/>
      <c r="AA320" s="73">
        <v>1</v>
      </c>
      <c r="AB320" s="74">
        <f t="shared" si="10"/>
        <v>5</v>
      </c>
      <c r="AC320" s="74"/>
    </row>
    <row r="321" spans="1:29" s="75" customFormat="1" ht="45" x14ac:dyDescent="0.25">
      <c r="A321" s="73">
        <v>311</v>
      </c>
      <c r="B321" s="73" t="s">
        <v>192</v>
      </c>
      <c r="C321" s="73" t="s">
        <v>190</v>
      </c>
      <c r="D321" s="73" t="s">
        <v>433</v>
      </c>
      <c r="E321" s="73" t="s">
        <v>168</v>
      </c>
      <c r="F321" s="76">
        <v>43236.409722222219</v>
      </c>
      <c r="G321" s="76">
        <v>43236.656944444447</v>
      </c>
      <c r="H321" s="73" t="s">
        <v>145</v>
      </c>
      <c r="I321" s="73">
        <v>5.9333333334652698</v>
      </c>
      <c r="J321" s="73" t="s">
        <v>190</v>
      </c>
      <c r="K321" s="73"/>
      <c r="L321" s="73"/>
      <c r="M321" s="73">
        <f t="shared" si="9"/>
        <v>2</v>
      </c>
      <c r="N321" s="73">
        <v>0</v>
      </c>
      <c r="O321" s="73">
        <v>1</v>
      </c>
      <c r="P321" s="73">
        <v>1</v>
      </c>
      <c r="Q321" s="73">
        <v>0</v>
      </c>
      <c r="R321" s="73">
        <v>0</v>
      </c>
      <c r="S321" s="73">
        <v>2</v>
      </c>
      <c r="T321" s="73">
        <v>0</v>
      </c>
      <c r="U321" s="73">
        <v>0</v>
      </c>
      <c r="V321" s="73">
        <v>620</v>
      </c>
      <c r="W321" s="73"/>
      <c r="X321" s="73"/>
      <c r="Y321" s="73"/>
      <c r="Z321" s="73"/>
      <c r="AA321" s="73">
        <v>1</v>
      </c>
      <c r="AB321" s="74">
        <f t="shared" si="10"/>
        <v>5</v>
      </c>
      <c r="AC321" s="74"/>
    </row>
    <row r="322" spans="1:29" s="75" customFormat="1" ht="45" x14ac:dyDescent="0.25">
      <c r="A322" s="73">
        <v>312</v>
      </c>
      <c r="B322" s="73" t="s">
        <v>219</v>
      </c>
      <c r="C322" s="73" t="s">
        <v>190</v>
      </c>
      <c r="D322" s="73" t="s">
        <v>221</v>
      </c>
      <c r="E322" s="73" t="s">
        <v>168</v>
      </c>
      <c r="F322" s="76">
        <v>43236.417361111111</v>
      </c>
      <c r="G322" s="76">
        <v>43236.688888888886</v>
      </c>
      <c r="H322" s="73" t="s">
        <v>145</v>
      </c>
      <c r="I322" s="73">
        <v>6.5166666666045803</v>
      </c>
      <c r="J322" s="73" t="s">
        <v>190</v>
      </c>
      <c r="K322" s="73"/>
      <c r="L322" s="73"/>
      <c r="M322" s="73">
        <f t="shared" si="9"/>
        <v>1</v>
      </c>
      <c r="N322" s="73">
        <v>0</v>
      </c>
      <c r="O322" s="73">
        <v>1</v>
      </c>
      <c r="P322" s="73">
        <v>0</v>
      </c>
      <c r="Q322" s="73">
        <v>0</v>
      </c>
      <c r="R322" s="73">
        <v>0</v>
      </c>
      <c r="S322" s="73">
        <v>1</v>
      </c>
      <c r="T322" s="73">
        <v>0</v>
      </c>
      <c r="U322" s="73">
        <v>0</v>
      </c>
      <c r="V322" s="73">
        <v>470</v>
      </c>
      <c r="W322" s="73"/>
      <c r="X322" s="73"/>
      <c r="Y322" s="73"/>
      <c r="Z322" s="73"/>
      <c r="AA322" s="73">
        <v>1</v>
      </c>
      <c r="AB322" s="74">
        <f t="shared" si="10"/>
        <v>5</v>
      </c>
      <c r="AC322" s="74"/>
    </row>
    <row r="323" spans="1:29" s="75" customFormat="1" ht="45" x14ac:dyDescent="0.25">
      <c r="A323" s="73">
        <v>313</v>
      </c>
      <c r="B323" s="73" t="s">
        <v>200</v>
      </c>
      <c r="C323" s="73" t="s">
        <v>190</v>
      </c>
      <c r="D323" s="73" t="s">
        <v>335</v>
      </c>
      <c r="E323" s="73" t="s">
        <v>168</v>
      </c>
      <c r="F323" s="76">
        <v>43236.468055555553</v>
      </c>
      <c r="G323" s="76">
        <v>43236.6875</v>
      </c>
      <c r="H323" s="73" t="s">
        <v>145</v>
      </c>
      <c r="I323" s="73">
        <v>5.2666666667209903</v>
      </c>
      <c r="J323" s="73" t="s">
        <v>190</v>
      </c>
      <c r="K323" s="73"/>
      <c r="L323" s="73"/>
      <c r="M323" s="73">
        <f t="shared" si="9"/>
        <v>6</v>
      </c>
      <c r="N323" s="73">
        <v>0</v>
      </c>
      <c r="O323" s="73">
        <v>1</v>
      </c>
      <c r="P323" s="73">
        <v>5</v>
      </c>
      <c r="Q323" s="73">
        <v>0</v>
      </c>
      <c r="R323" s="73">
        <v>0</v>
      </c>
      <c r="S323" s="73">
        <v>6</v>
      </c>
      <c r="T323" s="73">
        <v>0</v>
      </c>
      <c r="U323" s="73">
        <v>0</v>
      </c>
      <c r="V323" s="73">
        <v>500</v>
      </c>
      <c r="W323" s="73"/>
      <c r="X323" s="73"/>
      <c r="Y323" s="73"/>
      <c r="Z323" s="73"/>
      <c r="AA323" s="73">
        <v>1</v>
      </c>
      <c r="AB323" s="74">
        <f t="shared" si="10"/>
        <v>5</v>
      </c>
      <c r="AC323" s="74"/>
    </row>
    <row r="324" spans="1:29" s="75" customFormat="1" ht="45" x14ac:dyDescent="0.25">
      <c r="A324" s="73">
        <v>314</v>
      </c>
      <c r="B324" s="73" t="s">
        <v>219</v>
      </c>
      <c r="C324" s="73" t="s">
        <v>190</v>
      </c>
      <c r="D324" s="73" t="s">
        <v>434</v>
      </c>
      <c r="E324" s="73" t="s">
        <v>168</v>
      </c>
      <c r="F324" s="76">
        <v>43237.448611111111</v>
      </c>
      <c r="G324" s="76">
        <v>43237.791666666664</v>
      </c>
      <c r="H324" s="73" t="s">
        <v>145</v>
      </c>
      <c r="I324" s="73">
        <v>8.2333333332790097</v>
      </c>
      <c r="J324" s="73" t="s">
        <v>190</v>
      </c>
      <c r="K324" s="73"/>
      <c r="L324" s="73"/>
      <c r="M324" s="73">
        <f t="shared" si="9"/>
        <v>1</v>
      </c>
      <c r="N324" s="73">
        <v>0</v>
      </c>
      <c r="O324" s="73">
        <v>1</v>
      </c>
      <c r="P324" s="73">
        <v>0</v>
      </c>
      <c r="Q324" s="73">
        <v>0</v>
      </c>
      <c r="R324" s="73">
        <v>0</v>
      </c>
      <c r="S324" s="73">
        <v>1</v>
      </c>
      <c r="T324" s="73">
        <v>0</v>
      </c>
      <c r="U324" s="73">
        <v>0</v>
      </c>
      <c r="V324" s="73">
        <v>210</v>
      </c>
      <c r="W324" s="73"/>
      <c r="X324" s="73"/>
      <c r="Y324" s="73"/>
      <c r="Z324" s="73"/>
      <c r="AA324" s="73">
        <v>1</v>
      </c>
      <c r="AB324" s="74">
        <f t="shared" si="10"/>
        <v>5</v>
      </c>
      <c r="AC324" s="74"/>
    </row>
    <row r="325" spans="1:29" s="75" customFormat="1" ht="45" x14ac:dyDescent="0.25">
      <c r="A325" s="73">
        <v>315</v>
      </c>
      <c r="B325" s="73" t="s">
        <v>189</v>
      </c>
      <c r="C325" s="73" t="s">
        <v>190</v>
      </c>
      <c r="D325" s="73" t="s">
        <v>304</v>
      </c>
      <c r="E325" s="73" t="s">
        <v>168</v>
      </c>
      <c r="F325" s="76">
        <v>43238.156944444447</v>
      </c>
      <c r="G325" s="76">
        <v>43238.652083333334</v>
      </c>
      <c r="H325" s="73" t="s">
        <v>146</v>
      </c>
      <c r="I325" s="73">
        <v>11.8833333333023</v>
      </c>
      <c r="J325" s="73" t="s">
        <v>190</v>
      </c>
      <c r="K325" s="73"/>
      <c r="L325" s="73"/>
      <c r="M325" s="73">
        <f t="shared" si="9"/>
        <v>1</v>
      </c>
      <c r="N325" s="73">
        <v>0</v>
      </c>
      <c r="O325" s="73">
        <v>1</v>
      </c>
      <c r="P325" s="73">
        <v>0</v>
      </c>
      <c r="Q325" s="73">
        <v>0</v>
      </c>
      <c r="R325" s="73">
        <v>0</v>
      </c>
      <c r="S325" s="73">
        <v>1</v>
      </c>
      <c r="T325" s="73">
        <v>0</v>
      </c>
      <c r="U325" s="73">
        <v>0</v>
      </c>
      <c r="V325" s="73">
        <v>1110</v>
      </c>
      <c r="W325" s="73"/>
      <c r="X325" s="73" t="s">
        <v>435</v>
      </c>
      <c r="Y325" s="73" t="s">
        <v>436</v>
      </c>
      <c r="Z325" s="73" t="s">
        <v>437</v>
      </c>
      <c r="AA325" s="73">
        <v>0</v>
      </c>
      <c r="AB325" s="74">
        <f t="shared" si="10"/>
        <v>5</v>
      </c>
      <c r="AC325" s="74"/>
    </row>
    <row r="326" spans="1:29" s="75" customFormat="1" ht="45" x14ac:dyDescent="0.25">
      <c r="A326" s="73">
        <v>316</v>
      </c>
      <c r="B326" s="73" t="s">
        <v>200</v>
      </c>
      <c r="C326" s="73" t="s">
        <v>190</v>
      </c>
      <c r="D326" s="73" t="s">
        <v>438</v>
      </c>
      <c r="E326" s="73" t="s">
        <v>168</v>
      </c>
      <c r="F326" s="76">
        <v>43238.682638888888</v>
      </c>
      <c r="G326" s="76">
        <v>43238.686805555553</v>
      </c>
      <c r="H326" s="73" t="s">
        <v>146</v>
      </c>
      <c r="I326" s="73">
        <v>9.9999999976716894E-2</v>
      </c>
      <c r="J326" s="73" t="s">
        <v>190</v>
      </c>
      <c r="K326" s="73"/>
      <c r="L326" s="73"/>
      <c r="M326" s="73">
        <f t="shared" si="9"/>
        <v>1</v>
      </c>
      <c r="N326" s="73">
        <v>0</v>
      </c>
      <c r="O326" s="73">
        <v>1</v>
      </c>
      <c r="P326" s="73">
        <v>0</v>
      </c>
      <c r="Q326" s="73">
        <v>0</v>
      </c>
      <c r="R326" s="73">
        <v>0</v>
      </c>
      <c r="S326" s="73">
        <v>1</v>
      </c>
      <c r="T326" s="73">
        <v>0</v>
      </c>
      <c r="U326" s="73">
        <v>0</v>
      </c>
      <c r="V326" s="73">
        <v>1060</v>
      </c>
      <c r="W326" s="73"/>
      <c r="X326" s="73" t="s">
        <v>439</v>
      </c>
      <c r="Y326" s="73" t="s">
        <v>319</v>
      </c>
      <c r="Z326" s="73" t="s">
        <v>236</v>
      </c>
      <c r="AA326" s="73">
        <v>1</v>
      </c>
      <c r="AB326" s="74">
        <f t="shared" si="10"/>
        <v>5</v>
      </c>
      <c r="AC326" s="74"/>
    </row>
    <row r="327" spans="1:29" s="75" customFormat="1" ht="45" x14ac:dyDescent="0.25">
      <c r="A327" s="73">
        <v>317</v>
      </c>
      <c r="B327" s="73" t="s">
        <v>189</v>
      </c>
      <c r="C327" s="73" t="s">
        <v>190</v>
      </c>
      <c r="D327" s="73" t="s">
        <v>276</v>
      </c>
      <c r="E327" s="73" t="s">
        <v>168</v>
      </c>
      <c r="F327" s="76">
        <v>43238.883333333331</v>
      </c>
      <c r="G327" s="76">
        <v>43238.883333333331</v>
      </c>
      <c r="H327" s="73" t="s">
        <v>146</v>
      </c>
      <c r="I327" s="73">
        <v>0</v>
      </c>
      <c r="J327" s="73" t="s">
        <v>190</v>
      </c>
      <c r="K327" s="73"/>
      <c r="L327" s="73"/>
      <c r="M327" s="73">
        <f t="shared" si="9"/>
        <v>1</v>
      </c>
      <c r="N327" s="73">
        <v>0</v>
      </c>
      <c r="O327" s="73">
        <v>1</v>
      </c>
      <c r="P327" s="73">
        <v>0</v>
      </c>
      <c r="Q327" s="73">
        <v>0</v>
      </c>
      <c r="R327" s="73">
        <v>0</v>
      </c>
      <c r="S327" s="73">
        <v>1</v>
      </c>
      <c r="T327" s="73">
        <v>0</v>
      </c>
      <c r="U327" s="73">
        <v>0</v>
      </c>
      <c r="V327" s="73">
        <v>0</v>
      </c>
      <c r="W327" s="73"/>
      <c r="X327" s="73" t="s">
        <v>440</v>
      </c>
      <c r="Y327" s="73" t="s">
        <v>436</v>
      </c>
      <c r="Z327" s="73" t="s">
        <v>441</v>
      </c>
      <c r="AA327" s="73">
        <v>0</v>
      </c>
      <c r="AB327" s="74">
        <f t="shared" si="10"/>
        <v>5</v>
      </c>
      <c r="AC327" s="74"/>
    </row>
    <row r="328" spans="1:29" s="75" customFormat="1" ht="45" x14ac:dyDescent="0.25">
      <c r="A328" s="73">
        <v>318</v>
      </c>
      <c r="B328" s="73" t="s">
        <v>189</v>
      </c>
      <c r="C328" s="73" t="s">
        <v>190</v>
      </c>
      <c r="D328" s="73" t="s">
        <v>389</v>
      </c>
      <c r="E328" s="73" t="s">
        <v>168</v>
      </c>
      <c r="F328" s="76">
        <v>43238.96875</v>
      </c>
      <c r="G328" s="76">
        <v>43239.42083333333</v>
      </c>
      <c r="H328" s="73" t="s">
        <v>146</v>
      </c>
      <c r="I328" s="73">
        <v>10.8499999999185</v>
      </c>
      <c r="J328" s="73" t="s">
        <v>190</v>
      </c>
      <c r="K328" s="73"/>
      <c r="L328" s="73"/>
      <c r="M328" s="73">
        <f t="shared" si="9"/>
        <v>1</v>
      </c>
      <c r="N328" s="73">
        <v>0</v>
      </c>
      <c r="O328" s="73">
        <v>1</v>
      </c>
      <c r="P328" s="73">
        <v>0</v>
      </c>
      <c r="Q328" s="73">
        <v>0</v>
      </c>
      <c r="R328" s="73">
        <v>0</v>
      </c>
      <c r="S328" s="73">
        <v>1</v>
      </c>
      <c r="T328" s="73">
        <v>0</v>
      </c>
      <c r="U328" s="73">
        <v>0</v>
      </c>
      <c r="V328" s="73">
        <v>0</v>
      </c>
      <c r="W328" s="73"/>
      <c r="X328" s="73" t="s">
        <v>442</v>
      </c>
      <c r="Y328" s="73" t="s">
        <v>198</v>
      </c>
      <c r="Z328" s="73" t="s">
        <v>382</v>
      </c>
      <c r="AA328" s="73">
        <v>0</v>
      </c>
      <c r="AB328" s="74">
        <f t="shared" si="10"/>
        <v>5</v>
      </c>
      <c r="AC328" s="74"/>
    </row>
    <row r="329" spans="1:29" s="75" customFormat="1" ht="45" x14ac:dyDescent="0.25">
      <c r="A329" s="73">
        <v>319</v>
      </c>
      <c r="B329" s="73" t="s">
        <v>200</v>
      </c>
      <c r="C329" s="73" t="s">
        <v>190</v>
      </c>
      <c r="D329" s="73" t="s">
        <v>443</v>
      </c>
      <c r="E329" s="73" t="s">
        <v>168</v>
      </c>
      <c r="F329" s="76">
        <v>43240.538888888892</v>
      </c>
      <c r="G329" s="76">
        <v>43240.538888888892</v>
      </c>
      <c r="H329" s="73" t="s">
        <v>146</v>
      </c>
      <c r="I329" s="73">
        <v>0</v>
      </c>
      <c r="J329" s="73" t="s">
        <v>190</v>
      </c>
      <c r="K329" s="73"/>
      <c r="L329" s="73"/>
      <c r="M329" s="73">
        <f t="shared" si="9"/>
        <v>1</v>
      </c>
      <c r="N329" s="73">
        <v>0</v>
      </c>
      <c r="O329" s="73">
        <v>1</v>
      </c>
      <c r="P329" s="73">
        <v>0</v>
      </c>
      <c r="Q329" s="73">
        <v>0</v>
      </c>
      <c r="R329" s="73">
        <v>0</v>
      </c>
      <c r="S329" s="73">
        <v>1</v>
      </c>
      <c r="T329" s="73">
        <v>0</v>
      </c>
      <c r="U329" s="73">
        <v>0</v>
      </c>
      <c r="V329" s="73">
        <v>800</v>
      </c>
      <c r="W329" s="73"/>
      <c r="X329" s="73" t="s">
        <v>444</v>
      </c>
      <c r="Y329" s="73" t="s">
        <v>319</v>
      </c>
      <c r="Z329" s="73" t="s">
        <v>382</v>
      </c>
      <c r="AA329" s="73">
        <v>0</v>
      </c>
      <c r="AB329" s="74">
        <f t="shared" si="10"/>
        <v>5</v>
      </c>
      <c r="AC329" s="74"/>
    </row>
    <row r="330" spans="1:29" s="75" customFormat="1" ht="45" x14ac:dyDescent="0.25">
      <c r="A330" s="73">
        <v>320</v>
      </c>
      <c r="B330" s="73" t="s">
        <v>195</v>
      </c>
      <c r="C330" s="73" t="s">
        <v>190</v>
      </c>
      <c r="D330" s="73" t="s">
        <v>283</v>
      </c>
      <c r="E330" s="73" t="s">
        <v>168</v>
      </c>
      <c r="F330" s="76">
        <v>43241.460416666669</v>
      </c>
      <c r="G330" s="76">
        <v>43241.543055555558</v>
      </c>
      <c r="H330" s="73" t="s">
        <v>145</v>
      </c>
      <c r="I330" s="73">
        <v>1.9833333333372101</v>
      </c>
      <c r="J330" s="73" t="s">
        <v>190</v>
      </c>
      <c r="K330" s="73"/>
      <c r="L330" s="73"/>
      <c r="M330" s="73">
        <f t="shared" si="9"/>
        <v>2</v>
      </c>
      <c r="N330" s="73">
        <v>0</v>
      </c>
      <c r="O330" s="73">
        <v>1</v>
      </c>
      <c r="P330" s="73">
        <v>1</v>
      </c>
      <c r="Q330" s="73">
        <v>0</v>
      </c>
      <c r="R330" s="73">
        <v>0</v>
      </c>
      <c r="S330" s="73">
        <v>2</v>
      </c>
      <c r="T330" s="73">
        <v>0</v>
      </c>
      <c r="U330" s="73">
        <v>0</v>
      </c>
      <c r="V330" s="73">
        <v>500</v>
      </c>
      <c r="W330" s="73"/>
      <c r="X330" s="73"/>
      <c r="Y330" s="73"/>
      <c r="Z330" s="73"/>
      <c r="AA330" s="73">
        <v>1</v>
      </c>
      <c r="AB330" s="74">
        <f t="shared" si="10"/>
        <v>5</v>
      </c>
      <c r="AC330" s="74"/>
    </row>
    <row r="331" spans="1:29" s="75" customFormat="1" ht="45" x14ac:dyDescent="0.25">
      <c r="A331" s="73">
        <v>321</v>
      </c>
      <c r="B331" s="73" t="s">
        <v>200</v>
      </c>
      <c r="C331" s="73" t="s">
        <v>190</v>
      </c>
      <c r="D331" s="73" t="s">
        <v>336</v>
      </c>
      <c r="E331" s="73" t="s">
        <v>168</v>
      </c>
      <c r="F331" s="76">
        <v>43242.422222222223</v>
      </c>
      <c r="G331" s="76">
        <v>43242.491666666669</v>
      </c>
      <c r="H331" s="73" t="s">
        <v>145</v>
      </c>
      <c r="I331" s="73">
        <v>1.6666666666860701</v>
      </c>
      <c r="J331" s="73" t="s">
        <v>190</v>
      </c>
      <c r="K331" s="73"/>
      <c r="L331" s="73"/>
      <c r="M331" s="73">
        <f t="shared" si="9"/>
        <v>1</v>
      </c>
      <c r="N331" s="73">
        <v>0</v>
      </c>
      <c r="O331" s="73">
        <v>1</v>
      </c>
      <c r="P331" s="73">
        <v>0</v>
      </c>
      <c r="Q331" s="73">
        <v>0</v>
      </c>
      <c r="R331" s="73">
        <v>0</v>
      </c>
      <c r="S331" s="73">
        <v>1</v>
      </c>
      <c r="T331" s="73">
        <v>0</v>
      </c>
      <c r="U331" s="73">
        <v>0</v>
      </c>
      <c r="V331" s="73">
        <v>140</v>
      </c>
      <c r="W331" s="73"/>
      <c r="X331" s="73"/>
      <c r="Y331" s="73"/>
      <c r="Z331" s="73"/>
      <c r="AA331" s="73">
        <v>1</v>
      </c>
      <c r="AB331" s="74">
        <f t="shared" si="10"/>
        <v>5</v>
      </c>
      <c r="AC331" s="74"/>
    </row>
    <row r="332" spans="1:29" s="75" customFormat="1" ht="45" x14ac:dyDescent="0.25">
      <c r="A332" s="73">
        <v>322</v>
      </c>
      <c r="B332" s="73" t="s">
        <v>200</v>
      </c>
      <c r="C332" s="73" t="s">
        <v>190</v>
      </c>
      <c r="D332" s="73" t="s">
        <v>406</v>
      </c>
      <c r="E332" s="73" t="s">
        <v>168</v>
      </c>
      <c r="F332" s="76">
        <v>43242.422222222223</v>
      </c>
      <c r="G332" s="76">
        <v>43242.491666666669</v>
      </c>
      <c r="H332" s="73" t="s">
        <v>145</v>
      </c>
      <c r="I332" s="73">
        <v>1.6666666666860701</v>
      </c>
      <c r="J332" s="73" t="s">
        <v>190</v>
      </c>
      <c r="K332" s="73"/>
      <c r="L332" s="73"/>
      <c r="M332" s="73">
        <f t="shared" ref="M332:M395" si="11">SUM(N332:P332)</f>
        <v>1</v>
      </c>
      <c r="N332" s="73">
        <v>0</v>
      </c>
      <c r="O332" s="73">
        <v>1</v>
      </c>
      <c r="P332" s="73">
        <v>0</v>
      </c>
      <c r="Q332" s="73">
        <v>0</v>
      </c>
      <c r="R332" s="73">
        <v>0</v>
      </c>
      <c r="S332" s="73">
        <v>1</v>
      </c>
      <c r="T332" s="73">
        <v>0</v>
      </c>
      <c r="U332" s="73">
        <v>0</v>
      </c>
      <c r="V332" s="73">
        <v>430</v>
      </c>
      <c r="W332" s="73"/>
      <c r="X332" s="73"/>
      <c r="Y332" s="73"/>
      <c r="Z332" s="73"/>
      <c r="AA332" s="73">
        <v>1</v>
      </c>
      <c r="AB332" s="74">
        <f t="shared" si="10"/>
        <v>5</v>
      </c>
      <c r="AC332" s="74"/>
    </row>
    <row r="333" spans="1:29" s="75" customFormat="1" ht="45" x14ac:dyDescent="0.25">
      <c r="A333" s="73">
        <v>323</v>
      </c>
      <c r="B333" s="73" t="s">
        <v>219</v>
      </c>
      <c r="C333" s="73" t="s">
        <v>190</v>
      </c>
      <c r="D333" s="73" t="s">
        <v>254</v>
      </c>
      <c r="E333" s="73" t="s">
        <v>168</v>
      </c>
      <c r="F333" s="76">
        <v>43243.237500000003</v>
      </c>
      <c r="G333" s="76">
        <v>43243.356944444444</v>
      </c>
      <c r="H333" s="73" t="s">
        <v>146</v>
      </c>
      <c r="I333" s="73">
        <v>2.8666666665812999</v>
      </c>
      <c r="J333" s="73" t="s">
        <v>190</v>
      </c>
      <c r="K333" s="73"/>
      <c r="L333" s="73"/>
      <c r="M333" s="73">
        <f t="shared" si="11"/>
        <v>1</v>
      </c>
      <c r="N333" s="73">
        <v>0</v>
      </c>
      <c r="O333" s="73">
        <v>1</v>
      </c>
      <c r="P333" s="73">
        <v>0</v>
      </c>
      <c r="Q333" s="73">
        <v>0</v>
      </c>
      <c r="R333" s="73">
        <v>0</v>
      </c>
      <c r="S333" s="73">
        <v>1</v>
      </c>
      <c r="T333" s="73">
        <v>0</v>
      </c>
      <c r="U333" s="73">
        <v>0</v>
      </c>
      <c r="V333" s="73">
        <v>1140</v>
      </c>
      <c r="W333" s="73"/>
      <c r="X333" s="73" t="s">
        <v>445</v>
      </c>
      <c r="Y333" s="73" t="s">
        <v>446</v>
      </c>
      <c r="Z333" s="73" t="s">
        <v>447</v>
      </c>
      <c r="AA333" s="73">
        <v>0</v>
      </c>
      <c r="AB333" s="74">
        <f t="shared" si="10"/>
        <v>5</v>
      </c>
      <c r="AC333" s="74"/>
    </row>
    <row r="334" spans="1:29" s="75" customFormat="1" ht="45" x14ac:dyDescent="0.25">
      <c r="A334" s="73">
        <v>324</v>
      </c>
      <c r="B334" s="73" t="s">
        <v>200</v>
      </c>
      <c r="C334" s="73" t="s">
        <v>190</v>
      </c>
      <c r="D334" s="73" t="s">
        <v>335</v>
      </c>
      <c r="E334" s="73" t="s">
        <v>168</v>
      </c>
      <c r="F334" s="76">
        <v>43243.605555555558</v>
      </c>
      <c r="G334" s="76">
        <v>43243.647916666669</v>
      </c>
      <c r="H334" s="73" t="s">
        <v>145</v>
      </c>
      <c r="I334" s="73">
        <v>1.0166666666627899</v>
      </c>
      <c r="J334" s="73" t="s">
        <v>190</v>
      </c>
      <c r="K334" s="73"/>
      <c r="L334" s="73"/>
      <c r="M334" s="73">
        <f t="shared" si="11"/>
        <v>6</v>
      </c>
      <c r="N334" s="73">
        <v>0</v>
      </c>
      <c r="O334" s="73">
        <v>1</v>
      </c>
      <c r="P334" s="73">
        <v>5</v>
      </c>
      <c r="Q334" s="73">
        <v>0</v>
      </c>
      <c r="R334" s="73">
        <v>0</v>
      </c>
      <c r="S334" s="73">
        <v>6</v>
      </c>
      <c r="T334" s="73">
        <v>0</v>
      </c>
      <c r="U334" s="73">
        <v>0</v>
      </c>
      <c r="V334" s="73">
        <v>500</v>
      </c>
      <c r="W334" s="73"/>
      <c r="X334" s="73"/>
      <c r="Y334" s="73"/>
      <c r="Z334" s="73"/>
      <c r="AA334" s="73">
        <v>1</v>
      </c>
      <c r="AB334" s="74">
        <f t="shared" si="10"/>
        <v>5</v>
      </c>
      <c r="AC334" s="74"/>
    </row>
    <row r="335" spans="1:29" s="75" customFormat="1" ht="45" x14ac:dyDescent="0.25">
      <c r="A335" s="73">
        <v>325</v>
      </c>
      <c r="B335" s="73" t="s">
        <v>219</v>
      </c>
      <c r="C335" s="73" t="s">
        <v>190</v>
      </c>
      <c r="D335" s="73" t="s">
        <v>254</v>
      </c>
      <c r="E335" s="73" t="s">
        <v>168</v>
      </c>
      <c r="F335" s="76">
        <v>43243.669444444444</v>
      </c>
      <c r="G335" s="76">
        <v>43243.732638888891</v>
      </c>
      <c r="H335" s="73" t="s">
        <v>145</v>
      </c>
      <c r="I335" s="73">
        <v>1.51666666672099</v>
      </c>
      <c r="J335" s="73" t="s">
        <v>190</v>
      </c>
      <c r="K335" s="73"/>
      <c r="L335" s="73"/>
      <c r="M335" s="73">
        <f t="shared" si="11"/>
        <v>1</v>
      </c>
      <c r="N335" s="73">
        <v>0</v>
      </c>
      <c r="O335" s="73">
        <v>1</v>
      </c>
      <c r="P335" s="73">
        <v>0</v>
      </c>
      <c r="Q335" s="73">
        <v>0</v>
      </c>
      <c r="R335" s="73">
        <v>0</v>
      </c>
      <c r="S335" s="73">
        <v>1</v>
      </c>
      <c r="T335" s="73">
        <v>0</v>
      </c>
      <c r="U335" s="73">
        <v>0</v>
      </c>
      <c r="V335" s="73">
        <v>1140</v>
      </c>
      <c r="W335" s="73"/>
      <c r="X335" s="73"/>
      <c r="Y335" s="73"/>
      <c r="Z335" s="73"/>
      <c r="AA335" s="73">
        <v>1</v>
      </c>
      <c r="AB335" s="74">
        <f t="shared" si="10"/>
        <v>5</v>
      </c>
      <c r="AC335" s="74"/>
    </row>
    <row r="336" spans="1:29" s="75" customFormat="1" ht="45" x14ac:dyDescent="0.25">
      <c r="A336" s="73">
        <v>326</v>
      </c>
      <c r="B336" s="73" t="s">
        <v>208</v>
      </c>
      <c r="C336" s="73" t="s">
        <v>190</v>
      </c>
      <c r="D336" s="73" t="s">
        <v>448</v>
      </c>
      <c r="E336" s="73" t="s">
        <v>168</v>
      </c>
      <c r="F336" s="76">
        <v>43243.730555555558</v>
      </c>
      <c r="G336" s="76">
        <v>43243.77847222222</v>
      </c>
      <c r="H336" s="73" t="s">
        <v>145</v>
      </c>
      <c r="I336" s="73">
        <v>1.14999999990687</v>
      </c>
      <c r="J336" s="73" t="s">
        <v>190</v>
      </c>
      <c r="K336" s="73"/>
      <c r="L336" s="73"/>
      <c r="M336" s="73">
        <f t="shared" si="11"/>
        <v>1</v>
      </c>
      <c r="N336" s="73">
        <v>0</v>
      </c>
      <c r="O336" s="73">
        <v>1</v>
      </c>
      <c r="P336" s="73">
        <v>0</v>
      </c>
      <c r="Q336" s="73">
        <v>0</v>
      </c>
      <c r="R336" s="73">
        <v>0</v>
      </c>
      <c r="S336" s="73">
        <v>1</v>
      </c>
      <c r="T336" s="73">
        <v>0</v>
      </c>
      <c r="U336" s="73">
        <v>0</v>
      </c>
      <c r="V336" s="73">
        <v>1550</v>
      </c>
      <c r="W336" s="73"/>
      <c r="X336" s="73"/>
      <c r="Y336" s="73"/>
      <c r="Z336" s="73"/>
      <c r="AA336" s="73">
        <v>1</v>
      </c>
      <c r="AB336" s="74">
        <f t="shared" si="10"/>
        <v>5</v>
      </c>
      <c r="AC336" s="74"/>
    </row>
    <row r="337" spans="1:29" s="75" customFormat="1" ht="45" x14ac:dyDescent="0.25">
      <c r="A337" s="73">
        <v>327</v>
      </c>
      <c r="B337" s="73" t="s">
        <v>200</v>
      </c>
      <c r="C337" s="73" t="s">
        <v>190</v>
      </c>
      <c r="D337" s="73" t="s">
        <v>449</v>
      </c>
      <c r="E337" s="73" t="s">
        <v>168</v>
      </c>
      <c r="F337" s="76">
        <v>43244.446527777778</v>
      </c>
      <c r="G337" s="76">
        <v>43244.525000000001</v>
      </c>
      <c r="H337" s="73" t="s">
        <v>145</v>
      </c>
      <c r="I337" s="73">
        <v>1.8833333333605</v>
      </c>
      <c r="J337" s="73" t="s">
        <v>190</v>
      </c>
      <c r="K337" s="73"/>
      <c r="L337" s="73"/>
      <c r="M337" s="73">
        <f t="shared" si="11"/>
        <v>1</v>
      </c>
      <c r="N337" s="73">
        <v>0</v>
      </c>
      <c r="O337" s="73">
        <v>1</v>
      </c>
      <c r="P337" s="73">
        <v>0</v>
      </c>
      <c r="Q337" s="73">
        <v>0</v>
      </c>
      <c r="R337" s="73">
        <v>0</v>
      </c>
      <c r="S337" s="73">
        <v>1</v>
      </c>
      <c r="T337" s="73">
        <v>0</v>
      </c>
      <c r="U337" s="73">
        <v>0</v>
      </c>
      <c r="V337" s="73">
        <v>250</v>
      </c>
      <c r="W337" s="73"/>
      <c r="X337" s="73"/>
      <c r="Y337" s="73"/>
      <c r="Z337" s="73"/>
      <c r="AA337" s="73">
        <v>1</v>
      </c>
      <c r="AB337" s="74">
        <f t="shared" si="10"/>
        <v>5</v>
      </c>
      <c r="AC337" s="74"/>
    </row>
    <row r="338" spans="1:29" s="75" customFormat="1" ht="45" x14ac:dyDescent="0.25">
      <c r="A338" s="73">
        <v>328</v>
      </c>
      <c r="B338" s="73" t="s">
        <v>200</v>
      </c>
      <c r="C338" s="73" t="s">
        <v>190</v>
      </c>
      <c r="D338" s="73" t="s">
        <v>450</v>
      </c>
      <c r="E338" s="73" t="s">
        <v>168</v>
      </c>
      <c r="F338" s="76">
        <v>43244.446527777778</v>
      </c>
      <c r="G338" s="76">
        <v>43244.525000000001</v>
      </c>
      <c r="H338" s="73" t="s">
        <v>145</v>
      </c>
      <c r="I338" s="73">
        <v>1.8833333333605</v>
      </c>
      <c r="J338" s="73" t="s">
        <v>190</v>
      </c>
      <c r="K338" s="73"/>
      <c r="L338" s="73"/>
      <c r="M338" s="73">
        <f t="shared" si="11"/>
        <v>1</v>
      </c>
      <c r="N338" s="73">
        <v>0</v>
      </c>
      <c r="O338" s="73">
        <v>1</v>
      </c>
      <c r="P338" s="73">
        <v>0</v>
      </c>
      <c r="Q338" s="73">
        <v>0</v>
      </c>
      <c r="R338" s="73">
        <v>0</v>
      </c>
      <c r="S338" s="73">
        <v>1</v>
      </c>
      <c r="T338" s="73">
        <v>0</v>
      </c>
      <c r="U338" s="73">
        <v>0</v>
      </c>
      <c r="V338" s="73">
        <v>0</v>
      </c>
      <c r="W338" s="73"/>
      <c r="X338" s="73"/>
      <c r="Y338" s="73"/>
      <c r="Z338" s="73"/>
      <c r="AA338" s="73">
        <v>1</v>
      </c>
      <c r="AB338" s="74">
        <f t="shared" si="10"/>
        <v>5</v>
      </c>
      <c r="AC338" s="74"/>
    </row>
    <row r="339" spans="1:29" s="75" customFormat="1" ht="45" x14ac:dyDescent="0.25">
      <c r="A339" s="73">
        <v>329</v>
      </c>
      <c r="B339" s="73" t="s">
        <v>200</v>
      </c>
      <c r="C339" s="73" t="s">
        <v>190</v>
      </c>
      <c r="D339" s="73" t="s">
        <v>237</v>
      </c>
      <c r="E339" s="73" t="s">
        <v>168</v>
      </c>
      <c r="F339" s="76">
        <v>43244.446527777778</v>
      </c>
      <c r="G339" s="76">
        <v>43244.525000000001</v>
      </c>
      <c r="H339" s="73" t="s">
        <v>145</v>
      </c>
      <c r="I339" s="73">
        <v>1.8833333333605</v>
      </c>
      <c r="J339" s="73" t="s">
        <v>190</v>
      </c>
      <c r="K339" s="73"/>
      <c r="L339" s="73"/>
      <c r="M339" s="73">
        <f t="shared" si="11"/>
        <v>1</v>
      </c>
      <c r="N339" s="73">
        <v>0</v>
      </c>
      <c r="O339" s="73">
        <v>1</v>
      </c>
      <c r="P339" s="73">
        <v>0</v>
      </c>
      <c r="Q339" s="73">
        <v>0</v>
      </c>
      <c r="R339" s="73">
        <v>0</v>
      </c>
      <c r="S339" s="73">
        <v>1</v>
      </c>
      <c r="T339" s="73">
        <v>0</v>
      </c>
      <c r="U339" s="73">
        <v>0</v>
      </c>
      <c r="V339" s="73">
        <v>200</v>
      </c>
      <c r="W339" s="73"/>
      <c r="X339" s="73"/>
      <c r="Y339" s="73"/>
      <c r="Z339" s="73"/>
      <c r="AA339" s="73">
        <v>1</v>
      </c>
      <c r="AB339" s="74">
        <f t="shared" si="10"/>
        <v>5</v>
      </c>
      <c r="AC339" s="74"/>
    </row>
    <row r="340" spans="1:29" s="75" customFormat="1" ht="45" x14ac:dyDescent="0.25">
      <c r="A340" s="73">
        <v>330</v>
      </c>
      <c r="B340" s="73" t="s">
        <v>189</v>
      </c>
      <c r="C340" s="73" t="s">
        <v>190</v>
      </c>
      <c r="D340" s="73" t="s">
        <v>277</v>
      </c>
      <c r="E340" s="73" t="s">
        <v>168</v>
      </c>
      <c r="F340" s="76">
        <v>43244.740972222222</v>
      </c>
      <c r="G340" s="76">
        <v>43244.770833333336</v>
      </c>
      <c r="H340" s="73" t="s">
        <v>145</v>
      </c>
      <c r="I340" s="73">
        <v>0.71666666673263502</v>
      </c>
      <c r="J340" s="73" t="s">
        <v>190</v>
      </c>
      <c r="K340" s="73"/>
      <c r="L340" s="73"/>
      <c r="M340" s="73">
        <f t="shared" si="11"/>
        <v>1</v>
      </c>
      <c r="N340" s="73">
        <v>0</v>
      </c>
      <c r="O340" s="73">
        <v>1</v>
      </c>
      <c r="P340" s="73">
        <v>0</v>
      </c>
      <c r="Q340" s="73">
        <v>0</v>
      </c>
      <c r="R340" s="73">
        <v>0</v>
      </c>
      <c r="S340" s="73">
        <v>1</v>
      </c>
      <c r="T340" s="73">
        <v>0</v>
      </c>
      <c r="U340" s="73">
        <v>0</v>
      </c>
      <c r="V340" s="73">
        <v>670</v>
      </c>
      <c r="W340" s="73"/>
      <c r="X340" s="73"/>
      <c r="Y340" s="73"/>
      <c r="Z340" s="73"/>
      <c r="AA340" s="73">
        <v>1</v>
      </c>
      <c r="AB340" s="74">
        <f t="shared" si="10"/>
        <v>5</v>
      </c>
      <c r="AC340" s="74"/>
    </row>
    <row r="341" spans="1:29" s="75" customFormat="1" ht="45" x14ac:dyDescent="0.25">
      <c r="A341" s="73">
        <v>331</v>
      </c>
      <c r="B341" s="73" t="s">
        <v>208</v>
      </c>
      <c r="C341" s="73" t="s">
        <v>190</v>
      </c>
      <c r="D341" s="73" t="s">
        <v>308</v>
      </c>
      <c r="E341" s="73" t="s">
        <v>168</v>
      </c>
      <c r="F341" s="76">
        <v>43245.646527777775</v>
      </c>
      <c r="G341" s="76">
        <v>43245.767361111109</v>
      </c>
      <c r="H341" s="73" t="s">
        <v>145</v>
      </c>
      <c r="I341" s="73">
        <v>2.90000000002328</v>
      </c>
      <c r="J341" s="73" t="s">
        <v>190</v>
      </c>
      <c r="K341" s="73"/>
      <c r="L341" s="73"/>
      <c r="M341" s="73">
        <f t="shared" si="11"/>
        <v>1</v>
      </c>
      <c r="N341" s="73">
        <v>0</v>
      </c>
      <c r="O341" s="73">
        <v>1</v>
      </c>
      <c r="P341" s="73">
        <v>0</v>
      </c>
      <c r="Q341" s="73">
        <v>0</v>
      </c>
      <c r="R341" s="73">
        <v>0</v>
      </c>
      <c r="S341" s="73">
        <v>1</v>
      </c>
      <c r="T341" s="73">
        <v>0</v>
      </c>
      <c r="U341" s="73">
        <v>0</v>
      </c>
      <c r="V341" s="73">
        <v>830</v>
      </c>
      <c r="W341" s="73"/>
      <c r="X341" s="73"/>
      <c r="Y341" s="73"/>
      <c r="Z341" s="73"/>
      <c r="AA341" s="73">
        <v>1</v>
      </c>
      <c r="AB341" s="74">
        <f t="shared" si="10"/>
        <v>5</v>
      </c>
      <c r="AC341" s="74"/>
    </row>
    <row r="342" spans="1:29" s="75" customFormat="1" ht="45" x14ac:dyDescent="0.25">
      <c r="A342" s="73">
        <v>332</v>
      </c>
      <c r="B342" s="73" t="s">
        <v>189</v>
      </c>
      <c r="C342" s="73" t="s">
        <v>190</v>
      </c>
      <c r="D342" s="73" t="s">
        <v>326</v>
      </c>
      <c r="E342" s="73" t="s">
        <v>168</v>
      </c>
      <c r="F342" s="76">
        <v>43246.419444444444</v>
      </c>
      <c r="G342" s="76">
        <v>43246.460416666669</v>
      </c>
      <c r="H342" s="73" t="s">
        <v>145</v>
      </c>
      <c r="I342" s="73">
        <v>0.98333333339542195</v>
      </c>
      <c r="J342" s="73" t="s">
        <v>190</v>
      </c>
      <c r="K342" s="73"/>
      <c r="L342" s="73"/>
      <c r="M342" s="73">
        <f t="shared" si="11"/>
        <v>14</v>
      </c>
      <c r="N342" s="73">
        <v>0</v>
      </c>
      <c r="O342" s="73">
        <v>1</v>
      </c>
      <c r="P342" s="73">
        <v>13</v>
      </c>
      <c r="Q342" s="73">
        <v>0</v>
      </c>
      <c r="R342" s="73">
        <v>0</v>
      </c>
      <c r="S342" s="73">
        <v>14</v>
      </c>
      <c r="T342" s="73">
        <v>0</v>
      </c>
      <c r="U342" s="73">
        <v>0</v>
      </c>
      <c r="V342" s="73">
        <v>350</v>
      </c>
      <c r="W342" s="73"/>
      <c r="X342" s="73"/>
      <c r="Y342" s="73"/>
      <c r="Z342" s="73"/>
      <c r="AA342" s="73">
        <v>1</v>
      </c>
      <c r="AB342" s="74">
        <f t="shared" si="10"/>
        <v>5</v>
      </c>
      <c r="AC342" s="74"/>
    </row>
    <row r="343" spans="1:29" s="75" customFormat="1" ht="45" x14ac:dyDescent="0.25">
      <c r="A343" s="73">
        <v>333</v>
      </c>
      <c r="B343" s="73" t="s">
        <v>219</v>
      </c>
      <c r="C343" s="73" t="s">
        <v>190</v>
      </c>
      <c r="D343" s="73" t="s">
        <v>451</v>
      </c>
      <c r="E343" s="73" t="s">
        <v>168</v>
      </c>
      <c r="F343" s="76">
        <v>43246.613194444442</v>
      </c>
      <c r="G343" s="76">
        <v>43246.673611111109</v>
      </c>
      <c r="H343" s="73" t="s">
        <v>145</v>
      </c>
      <c r="I343" s="73">
        <v>1.45000000001164</v>
      </c>
      <c r="J343" s="73" t="s">
        <v>190</v>
      </c>
      <c r="K343" s="73"/>
      <c r="L343" s="73"/>
      <c r="M343" s="73">
        <f t="shared" si="11"/>
        <v>1</v>
      </c>
      <c r="N343" s="73">
        <v>0</v>
      </c>
      <c r="O343" s="73">
        <v>1</v>
      </c>
      <c r="P343" s="73">
        <v>0</v>
      </c>
      <c r="Q343" s="73">
        <v>0</v>
      </c>
      <c r="R343" s="73">
        <v>0</v>
      </c>
      <c r="S343" s="73">
        <v>1</v>
      </c>
      <c r="T343" s="73">
        <v>0</v>
      </c>
      <c r="U343" s="73">
        <v>0</v>
      </c>
      <c r="V343" s="73">
        <v>70</v>
      </c>
      <c r="W343" s="73"/>
      <c r="X343" s="73"/>
      <c r="Y343" s="73"/>
      <c r="Z343" s="73"/>
      <c r="AA343" s="73">
        <v>1</v>
      </c>
      <c r="AB343" s="74">
        <f t="shared" si="10"/>
        <v>5</v>
      </c>
      <c r="AC343" s="74"/>
    </row>
    <row r="344" spans="1:29" s="75" customFormat="1" ht="45" x14ac:dyDescent="0.25">
      <c r="A344" s="73">
        <v>334</v>
      </c>
      <c r="B344" s="73" t="s">
        <v>200</v>
      </c>
      <c r="C344" s="73" t="s">
        <v>190</v>
      </c>
      <c r="D344" s="73" t="s">
        <v>274</v>
      </c>
      <c r="E344" s="73" t="s">
        <v>168</v>
      </c>
      <c r="F344" s="76">
        <v>43247.118055555555</v>
      </c>
      <c r="G344" s="76">
        <v>43247.694444444445</v>
      </c>
      <c r="H344" s="73" t="s">
        <v>146</v>
      </c>
      <c r="I344" s="73">
        <v>13.833333333372099</v>
      </c>
      <c r="J344" s="73" t="s">
        <v>190</v>
      </c>
      <c r="K344" s="73"/>
      <c r="L344" s="73"/>
      <c r="M344" s="73">
        <f t="shared" si="11"/>
        <v>3</v>
      </c>
      <c r="N344" s="73">
        <v>0</v>
      </c>
      <c r="O344" s="73">
        <v>1</v>
      </c>
      <c r="P344" s="73">
        <v>2</v>
      </c>
      <c r="Q344" s="73">
        <v>0</v>
      </c>
      <c r="R344" s="73">
        <v>0</v>
      </c>
      <c r="S344" s="73">
        <v>3</v>
      </c>
      <c r="T344" s="73">
        <v>0</v>
      </c>
      <c r="U344" s="73">
        <v>0</v>
      </c>
      <c r="V344" s="73">
        <v>1240</v>
      </c>
      <c r="W344" s="73"/>
      <c r="X344" s="73" t="s">
        <v>452</v>
      </c>
      <c r="Y344" s="73" t="s">
        <v>416</v>
      </c>
      <c r="Z344" s="73" t="s">
        <v>387</v>
      </c>
      <c r="AA344" s="73">
        <v>0</v>
      </c>
      <c r="AB344" s="74">
        <f t="shared" si="10"/>
        <v>5</v>
      </c>
      <c r="AC344" s="74"/>
    </row>
    <row r="345" spans="1:29" s="75" customFormat="1" ht="45" x14ac:dyDescent="0.25">
      <c r="A345" s="73">
        <v>335</v>
      </c>
      <c r="B345" s="73" t="s">
        <v>200</v>
      </c>
      <c r="C345" s="73" t="s">
        <v>190</v>
      </c>
      <c r="D345" s="73" t="s">
        <v>390</v>
      </c>
      <c r="E345" s="73" t="s">
        <v>168</v>
      </c>
      <c r="F345" s="76">
        <v>43248.581250000003</v>
      </c>
      <c r="G345" s="76">
        <v>43248.739583333336</v>
      </c>
      <c r="H345" s="73" t="s">
        <v>145</v>
      </c>
      <c r="I345" s="73">
        <v>3.7999999999883598</v>
      </c>
      <c r="J345" s="73" t="s">
        <v>190</v>
      </c>
      <c r="K345" s="73"/>
      <c r="L345" s="73"/>
      <c r="M345" s="73">
        <f t="shared" si="11"/>
        <v>6</v>
      </c>
      <c r="N345" s="73">
        <v>0</v>
      </c>
      <c r="O345" s="73">
        <v>1</v>
      </c>
      <c r="P345" s="73">
        <v>5</v>
      </c>
      <c r="Q345" s="73">
        <v>0</v>
      </c>
      <c r="R345" s="73">
        <v>0</v>
      </c>
      <c r="S345" s="73">
        <v>6</v>
      </c>
      <c r="T345" s="73">
        <v>0</v>
      </c>
      <c r="U345" s="73">
        <v>0</v>
      </c>
      <c r="V345" s="73">
        <v>600</v>
      </c>
      <c r="W345" s="73"/>
      <c r="X345" s="73"/>
      <c r="Y345" s="73"/>
      <c r="Z345" s="73"/>
      <c r="AA345" s="73">
        <v>1</v>
      </c>
      <c r="AB345" s="74">
        <f t="shared" si="10"/>
        <v>5</v>
      </c>
      <c r="AC345" s="74"/>
    </row>
    <row r="346" spans="1:29" s="75" customFormat="1" ht="45" x14ac:dyDescent="0.25">
      <c r="A346" s="73">
        <v>336</v>
      </c>
      <c r="B346" s="73" t="s">
        <v>200</v>
      </c>
      <c r="C346" s="73" t="s">
        <v>190</v>
      </c>
      <c r="D346" s="73" t="s">
        <v>453</v>
      </c>
      <c r="E346" s="73" t="s">
        <v>430</v>
      </c>
      <c r="F346" s="76">
        <v>43249.620833333334</v>
      </c>
      <c r="G346" s="76">
        <v>43249.878472222219</v>
      </c>
      <c r="H346" s="73" t="s">
        <v>145</v>
      </c>
      <c r="I346" s="73">
        <v>6.1833333332324401</v>
      </c>
      <c r="J346" s="73" t="s">
        <v>190</v>
      </c>
      <c r="K346" s="73"/>
      <c r="L346" s="73"/>
      <c r="M346" s="73">
        <f t="shared" si="11"/>
        <v>1</v>
      </c>
      <c r="N346" s="73">
        <v>0</v>
      </c>
      <c r="O346" s="73">
        <v>1</v>
      </c>
      <c r="P346" s="73">
        <v>0</v>
      </c>
      <c r="Q346" s="73">
        <v>0</v>
      </c>
      <c r="R346" s="73">
        <v>0</v>
      </c>
      <c r="S346" s="73">
        <v>1</v>
      </c>
      <c r="T346" s="73">
        <v>0</v>
      </c>
      <c r="U346" s="73">
        <v>0</v>
      </c>
      <c r="V346" s="73">
        <v>1000</v>
      </c>
      <c r="W346" s="73"/>
      <c r="X346" s="73"/>
      <c r="Y346" s="73"/>
      <c r="Z346" s="73"/>
      <c r="AA346" s="73">
        <v>1</v>
      </c>
      <c r="AB346" s="74">
        <f t="shared" si="10"/>
        <v>5</v>
      </c>
      <c r="AC346" s="74"/>
    </row>
    <row r="347" spans="1:29" s="75" customFormat="1" ht="45" x14ac:dyDescent="0.25">
      <c r="A347" s="73">
        <v>337</v>
      </c>
      <c r="B347" s="73" t="s">
        <v>200</v>
      </c>
      <c r="C347" s="73" t="s">
        <v>190</v>
      </c>
      <c r="D347" s="73" t="s">
        <v>454</v>
      </c>
      <c r="E347" s="73" t="s">
        <v>430</v>
      </c>
      <c r="F347" s="76">
        <v>43249.620833333334</v>
      </c>
      <c r="G347" s="76">
        <v>43249.878472222219</v>
      </c>
      <c r="H347" s="73" t="s">
        <v>145</v>
      </c>
      <c r="I347" s="73">
        <v>6.1833333332324401</v>
      </c>
      <c r="J347" s="73" t="s">
        <v>190</v>
      </c>
      <c r="K347" s="73"/>
      <c r="L347" s="73"/>
      <c r="M347" s="73">
        <f t="shared" si="11"/>
        <v>1</v>
      </c>
      <c r="N347" s="73">
        <v>0</v>
      </c>
      <c r="O347" s="73">
        <v>1</v>
      </c>
      <c r="P347" s="73">
        <v>0</v>
      </c>
      <c r="Q347" s="73">
        <v>0</v>
      </c>
      <c r="R347" s="73">
        <v>0</v>
      </c>
      <c r="S347" s="73">
        <v>1</v>
      </c>
      <c r="T347" s="73">
        <v>0</v>
      </c>
      <c r="U347" s="73">
        <v>0</v>
      </c>
      <c r="V347" s="73">
        <v>200</v>
      </c>
      <c r="W347" s="73"/>
      <c r="X347" s="73"/>
      <c r="Y347" s="73"/>
      <c r="Z347" s="73"/>
      <c r="AA347" s="73">
        <v>1</v>
      </c>
      <c r="AB347" s="74">
        <f t="shared" si="10"/>
        <v>5</v>
      </c>
      <c r="AC347" s="74"/>
    </row>
    <row r="348" spans="1:29" s="75" customFormat="1" ht="45" x14ac:dyDescent="0.25">
      <c r="A348" s="73">
        <v>338</v>
      </c>
      <c r="B348" s="73" t="s">
        <v>200</v>
      </c>
      <c r="C348" s="73" t="s">
        <v>190</v>
      </c>
      <c r="D348" s="73" t="s">
        <v>237</v>
      </c>
      <c r="E348" s="73" t="s">
        <v>168</v>
      </c>
      <c r="F348" s="76">
        <v>43250.456944444442</v>
      </c>
      <c r="G348" s="76">
        <v>43250.64166666667</v>
      </c>
      <c r="H348" s="73" t="s">
        <v>145</v>
      </c>
      <c r="I348" s="73">
        <v>4.4333333334652698</v>
      </c>
      <c r="J348" s="73" t="s">
        <v>190</v>
      </c>
      <c r="K348" s="73"/>
      <c r="L348" s="73"/>
      <c r="M348" s="73">
        <f t="shared" si="11"/>
        <v>1</v>
      </c>
      <c r="N348" s="73">
        <v>0</v>
      </c>
      <c r="O348" s="73">
        <v>1</v>
      </c>
      <c r="P348" s="73">
        <v>0</v>
      </c>
      <c r="Q348" s="73">
        <v>0</v>
      </c>
      <c r="R348" s="73">
        <v>0</v>
      </c>
      <c r="S348" s="73">
        <v>1</v>
      </c>
      <c r="T348" s="73">
        <v>0</v>
      </c>
      <c r="U348" s="73">
        <v>0</v>
      </c>
      <c r="V348" s="73">
        <v>200</v>
      </c>
      <c r="W348" s="73"/>
      <c r="X348" s="73"/>
      <c r="Y348" s="73"/>
      <c r="Z348" s="73"/>
      <c r="AA348" s="73">
        <v>1</v>
      </c>
      <c r="AB348" s="74">
        <f t="shared" si="10"/>
        <v>5</v>
      </c>
      <c r="AC348" s="74"/>
    </row>
    <row r="349" spans="1:29" s="75" customFormat="1" ht="45" x14ac:dyDescent="0.25">
      <c r="A349" s="73">
        <v>339</v>
      </c>
      <c r="B349" s="73" t="s">
        <v>200</v>
      </c>
      <c r="C349" s="73" t="s">
        <v>190</v>
      </c>
      <c r="D349" s="73" t="s">
        <v>449</v>
      </c>
      <c r="E349" s="73" t="s">
        <v>168</v>
      </c>
      <c r="F349" s="76">
        <v>43250.456944444442</v>
      </c>
      <c r="G349" s="76">
        <v>43250.64166666667</v>
      </c>
      <c r="H349" s="73" t="s">
        <v>145</v>
      </c>
      <c r="I349" s="73">
        <v>4.4333333334652698</v>
      </c>
      <c r="J349" s="73" t="s">
        <v>190</v>
      </c>
      <c r="K349" s="73"/>
      <c r="L349" s="73"/>
      <c r="M349" s="73">
        <f t="shared" si="11"/>
        <v>1</v>
      </c>
      <c r="N349" s="73">
        <v>0</v>
      </c>
      <c r="O349" s="73">
        <v>1</v>
      </c>
      <c r="P349" s="73">
        <v>0</v>
      </c>
      <c r="Q349" s="73">
        <v>0</v>
      </c>
      <c r="R349" s="73">
        <v>0</v>
      </c>
      <c r="S349" s="73">
        <v>1</v>
      </c>
      <c r="T349" s="73">
        <v>0</v>
      </c>
      <c r="U349" s="73">
        <v>0</v>
      </c>
      <c r="V349" s="73">
        <v>250</v>
      </c>
      <c r="W349" s="73"/>
      <c r="X349" s="73"/>
      <c r="Y349" s="73"/>
      <c r="Z349" s="73"/>
      <c r="AA349" s="73">
        <v>1</v>
      </c>
      <c r="AB349" s="74">
        <f t="shared" si="10"/>
        <v>5</v>
      </c>
      <c r="AC349" s="74"/>
    </row>
    <row r="350" spans="1:29" s="75" customFormat="1" ht="45" x14ac:dyDescent="0.25">
      <c r="A350" s="73">
        <v>340</v>
      </c>
      <c r="B350" s="73" t="s">
        <v>200</v>
      </c>
      <c r="C350" s="73" t="s">
        <v>190</v>
      </c>
      <c r="D350" s="73" t="s">
        <v>450</v>
      </c>
      <c r="E350" s="73" t="s">
        <v>168</v>
      </c>
      <c r="F350" s="76">
        <v>43250.456944444442</v>
      </c>
      <c r="G350" s="76">
        <v>43250.64166666667</v>
      </c>
      <c r="H350" s="73" t="s">
        <v>145</v>
      </c>
      <c r="I350" s="73">
        <v>4.4333333334652698</v>
      </c>
      <c r="J350" s="73" t="s">
        <v>190</v>
      </c>
      <c r="K350" s="73"/>
      <c r="L350" s="73"/>
      <c r="M350" s="73">
        <f t="shared" si="11"/>
        <v>1</v>
      </c>
      <c r="N350" s="73">
        <v>0</v>
      </c>
      <c r="O350" s="73">
        <v>1</v>
      </c>
      <c r="P350" s="73">
        <v>0</v>
      </c>
      <c r="Q350" s="73">
        <v>0</v>
      </c>
      <c r="R350" s="73">
        <v>0</v>
      </c>
      <c r="S350" s="73">
        <v>1</v>
      </c>
      <c r="T350" s="73">
        <v>0</v>
      </c>
      <c r="U350" s="73">
        <v>0</v>
      </c>
      <c r="V350" s="73">
        <v>0</v>
      </c>
      <c r="W350" s="73"/>
      <c r="X350" s="73"/>
      <c r="Y350" s="73"/>
      <c r="Z350" s="73"/>
      <c r="AA350" s="73">
        <v>1</v>
      </c>
      <c r="AB350" s="74">
        <f t="shared" si="10"/>
        <v>5</v>
      </c>
      <c r="AC350" s="74"/>
    </row>
    <row r="351" spans="1:29" s="75" customFormat="1" ht="45" x14ac:dyDescent="0.25">
      <c r="A351" s="73">
        <v>341</v>
      </c>
      <c r="B351" s="73" t="s">
        <v>208</v>
      </c>
      <c r="C351" s="73" t="s">
        <v>190</v>
      </c>
      <c r="D351" s="73" t="s">
        <v>308</v>
      </c>
      <c r="E351" s="73" t="s">
        <v>168</v>
      </c>
      <c r="F351" s="76">
        <v>43251.630555555559</v>
      </c>
      <c r="G351" s="76">
        <v>43251.824305555558</v>
      </c>
      <c r="H351" s="73" t="s">
        <v>145</v>
      </c>
      <c r="I351" s="73">
        <v>4.6499999999650798</v>
      </c>
      <c r="J351" s="73" t="s">
        <v>190</v>
      </c>
      <c r="K351" s="73"/>
      <c r="L351" s="73"/>
      <c r="M351" s="73">
        <f t="shared" si="11"/>
        <v>1</v>
      </c>
      <c r="N351" s="73">
        <v>0</v>
      </c>
      <c r="O351" s="73">
        <v>1</v>
      </c>
      <c r="P351" s="73">
        <v>0</v>
      </c>
      <c r="Q351" s="73">
        <v>0</v>
      </c>
      <c r="R351" s="73">
        <v>0</v>
      </c>
      <c r="S351" s="73">
        <v>1</v>
      </c>
      <c r="T351" s="73">
        <v>0</v>
      </c>
      <c r="U351" s="73">
        <v>0</v>
      </c>
      <c r="V351" s="73">
        <v>830</v>
      </c>
      <c r="W351" s="73"/>
      <c r="X351" s="73"/>
      <c r="Y351" s="73"/>
      <c r="Z351" s="73"/>
      <c r="AA351" s="73">
        <v>1</v>
      </c>
      <c r="AB351" s="74">
        <f t="shared" si="10"/>
        <v>5</v>
      </c>
      <c r="AC351" s="74"/>
    </row>
    <row r="352" spans="1:29" s="75" customFormat="1" ht="45" x14ac:dyDescent="0.25">
      <c r="A352" s="73">
        <v>342</v>
      </c>
      <c r="B352" s="73" t="s">
        <v>200</v>
      </c>
      <c r="C352" s="73" t="s">
        <v>190</v>
      </c>
      <c r="D352" s="73" t="s">
        <v>296</v>
      </c>
      <c r="E352" s="73" t="s">
        <v>168</v>
      </c>
      <c r="F352" s="76">
        <v>43252.430555555555</v>
      </c>
      <c r="G352" s="76">
        <v>43252.430555555555</v>
      </c>
      <c r="H352" s="73" t="s">
        <v>146</v>
      </c>
      <c r="I352" s="73">
        <v>0</v>
      </c>
      <c r="J352" s="73" t="s">
        <v>190</v>
      </c>
      <c r="K352" s="73"/>
      <c r="L352" s="73"/>
      <c r="M352" s="73">
        <f t="shared" si="11"/>
        <v>3</v>
      </c>
      <c r="N352" s="73">
        <v>0</v>
      </c>
      <c r="O352" s="73">
        <v>1</v>
      </c>
      <c r="P352" s="73">
        <v>2</v>
      </c>
      <c r="Q352" s="73">
        <v>0</v>
      </c>
      <c r="R352" s="73">
        <v>0</v>
      </c>
      <c r="S352" s="73">
        <v>3</v>
      </c>
      <c r="T352" s="73">
        <v>0</v>
      </c>
      <c r="U352" s="73">
        <v>0</v>
      </c>
      <c r="V352" s="73">
        <v>1440</v>
      </c>
      <c r="W352" s="73"/>
      <c r="X352" s="73" t="s">
        <v>455</v>
      </c>
      <c r="Y352" s="73" t="s">
        <v>198</v>
      </c>
      <c r="Z352" s="73" t="s">
        <v>236</v>
      </c>
      <c r="AA352" s="73">
        <v>0</v>
      </c>
      <c r="AB352" s="74">
        <f t="shared" si="10"/>
        <v>6</v>
      </c>
      <c r="AC352" s="74"/>
    </row>
    <row r="353" spans="1:29" s="75" customFormat="1" ht="45" x14ac:dyDescent="0.25">
      <c r="A353" s="73">
        <v>343</v>
      </c>
      <c r="B353" s="73" t="s">
        <v>200</v>
      </c>
      <c r="C353" s="73" t="s">
        <v>190</v>
      </c>
      <c r="D353" s="73" t="s">
        <v>284</v>
      </c>
      <c r="E353" s="73" t="s">
        <v>168</v>
      </c>
      <c r="F353" s="76">
        <v>43252.513888888891</v>
      </c>
      <c r="G353" s="76">
        <v>43252.706944444442</v>
      </c>
      <c r="H353" s="73" t="s">
        <v>145</v>
      </c>
      <c r="I353" s="73">
        <v>4.6333333332440798</v>
      </c>
      <c r="J353" s="73" t="s">
        <v>190</v>
      </c>
      <c r="K353" s="73"/>
      <c r="L353" s="73"/>
      <c r="M353" s="73">
        <f t="shared" si="11"/>
        <v>1</v>
      </c>
      <c r="N353" s="73">
        <v>0</v>
      </c>
      <c r="O353" s="73">
        <v>1</v>
      </c>
      <c r="P353" s="73">
        <v>0</v>
      </c>
      <c r="Q353" s="73">
        <v>0</v>
      </c>
      <c r="R353" s="73">
        <v>0</v>
      </c>
      <c r="S353" s="73">
        <v>1</v>
      </c>
      <c r="T353" s="73">
        <v>0</v>
      </c>
      <c r="U353" s="73">
        <v>0</v>
      </c>
      <c r="V353" s="73">
        <v>1060</v>
      </c>
      <c r="W353" s="73"/>
      <c r="X353" s="73"/>
      <c r="Y353" s="73"/>
      <c r="Z353" s="73"/>
      <c r="AA353" s="73">
        <v>1</v>
      </c>
      <c r="AB353" s="74">
        <f t="shared" si="10"/>
        <v>6</v>
      </c>
      <c r="AC353" s="74"/>
    </row>
    <row r="354" spans="1:29" s="75" customFormat="1" ht="45" x14ac:dyDescent="0.25">
      <c r="A354" s="73">
        <v>344</v>
      </c>
      <c r="B354" s="73" t="s">
        <v>208</v>
      </c>
      <c r="C354" s="73" t="s">
        <v>190</v>
      </c>
      <c r="D354" s="73" t="s">
        <v>456</v>
      </c>
      <c r="E354" s="73" t="s">
        <v>168</v>
      </c>
      <c r="F354" s="76">
        <v>43252.696527777778</v>
      </c>
      <c r="G354" s="76">
        <v>43252.696527777778</v>
      </c>
      <c r="H354" s="73" t="s">
        <v>146</v>
      </c>
      <c r="I354" s="73">
        <v>0</v>
      </c>
      <c r="J354" s="73" t="s">
        <v>190</v>
      </c>
      <c r="K354" s="73"/>
      <c r="L354" s="73"/>
      <c r="M354" s="73">
        <f t="shared" si="11"/>
        <v>1</v>
      </c>
      <c r="N354" s="73">
        <v>0</v>
      </c>
      <c r="O354" s="73">
        <v>1</v>
      </c>
      <c r="P354" s="73">
        <v>0</v>
      </c>
      <c r="Q354" s="73">
        <v>0</v>
      </c>
      <c r="R354" s="73">
        <v>0</v>
      </c>
      <c r="S354" s="73">
        <v>1</v>
      </c>
      <c r="T354" s="73">
        <v>0</v>
      </c>
      <c r="U354" s="73">
        <v>0</v>
      </c>
      <c r="V354" s="73">
        <v>30</v>
      </c>
      <c r="W354" s="73"/>
      <c r="X354" s="73" t="s">
        <v>457</v>
      </c>
      <c r="Y354" s="73" t="s">
        <v>458</v>
      </c>
      <c r="Z354" s="73" t="s">
        <v>236</v>
      </c>
      <c r="AA354" s="73">
        <v>0</v>
      </c>
      <c r="AB354" s="74">
        <f t="shared" si="10"/>
        <v>6</v>
      </c>
      <c r="AC354" s="74"/>
    </row>
    <row r="355" spans="1:29" s="75" customFormat="1" ht="45" x14ac:dyDescent="0.25">
      <c r="A355" s="73">
        <v>345</v>
      </c>
      <c r="B355" s="73" t="s">
        <v>208</v>
      </c>
      <c r="C355" s="73" t="s">
        <v>190</v>
      </c>
      <c r="D355" s="73" t="s">
        <v>459</v>
      </c>
      <c r="E355" s="73" t="s">
        <v>168</v>
      </c>
      <c r="F355" s="76">
        <v>43252.696527777778</v>
      </c>
      <c r="G355" s="76">
        <v>43252.696527777778</v>
      </c>
      <c r="H355" s="73" t="s">
        <v>146</v>
      </c>
      <c r="I355" s="73">
        <v>0</v>
      </c>
      <c r="J355" s="73" t="s">
        <v>190</v>
      </c>
      <c r="K355" s="73"/>
      <c r="L355" s="73"/>
      <c r="M355" s="73">
        <f t="shared" si="11"/>
        <v>1</v>
      </c>
      <c r="N355" s="73">
        <v>0</v>
      </c>
      <c r="O355" s="73">
        <v>1</v>
      </c>
      <c r="P355" s="73">
        <v>0</v>
      </c>
      <c r="Q355" s="73">
        <v>0</v>
      </c>
      <c r="R355" s="73">
        <v>0</v>
      </c>
      <c r="S355" s="73">
        <v>1</v>
      </c>
      <c r="T355" s="73">
        <v>0</v>
      </c>
      <c r="U355" s="73">
        <v>0</v>
      </c>
      <c r="V355" s="73">
        <v>300</v>
      </c>
      <c r="W355" s="73"/>
      <c r="X355" s="73" t="s">
        <v>457</v>
      </c>
      <c r="Y355" s="73" t="s">
        <v>458</v>
      </c>
      <c r="Z355" s="73" t="s">
        <v>236</v>
      </c>
      <c r="AA355" s="73">
        <v>0</v>
      </c>
      <c r="AB355" s="74">
        <f t="shared" si="10"/>
        <v>6</v>
      </c>
      <c r="AC355" s="74"/>
    </row>
    <row r="356" spans="1:29" s="75" customFormat="1" ht="45" x14ac:dyDescent="0.25">
      <c r="A356" s="73">
        <v>346</v>
      </c>
      <c r="B356" s="73" t="s">
        <v>195</v>
      </c>
      <c r="C356" s="73" t="s">
        <v>190</v>
      </c>
      <c r="D356" s="73" t="s">
        <v>331</v>
      </c>
      <c r="E356" s="73" t="s">
        <v>168</v>
      </c>
      <c r="F356" s="76">
        <v>43253.568749999999</v>
      </c>
      <c r="G356" s="76">
        <v>43253.745138888888</v>
      </c>
      <c r="H356" s="73" t="s">
        <v>145</v>
      </c>
      <c r="I356" s="73">
        <v>4.2333333333372103</v>
      </c>
      <c r="J356" s="73" t="s">
        <v>190</v>
      </c>
      <c r="K356" s="73"/>
      <c r="L356" s="73"/>
      <c r="M356" s="73">
        <f t="shared" si="11"/>
        <v>1</v>
      </c>
      <c r="N356" s="73">
        <v>0</v>
      </c>
      <c r="O356" s="73">
        <v>1</v>
      </c>
      <c r="P356" s="73">
        <v>0</v>
      </c>
      <c r="Q356" s="73">
        <v>0</v>
      </c>
      <c r="R356" s="73">
        <v>0</v>
      </c>
      <c r="S356" s="73">
        <v>1</v>
      </c>
      <c r="T356" s="73">
        <v>0</v>
      </c>
      <c r="U356" s="73">
        <v>0</v>
      </c>
      <c r="V356" s="73">
        <v>110</v>
      </c>
      <c r="W356" s="73"/>
      <c r="X356" s="73"/>
      <c r="Y356" s="73"/>
      <c r="Z356" s="73"/>
      <c r="AA356" s="73">
        <v>1</v>
      </c>
      <c r="AB356" s="74">
        <f t="shared" si="10"/>
        <v>6</v>
      </c>
      <c r="AC356" s="74"/>
    </row>
    <row r="357" spans="1:29" s="75" customFormat="1" ht="45" x14ac:dyDescent="0.25">
      <c r="A357" s="73">
        <v>347</v>
      </c>
      <c r="B357" s="73" t="s">
        <v>189</v>
      </c>
      <c r="C357" s="73" t="s">
        <v>190</v>
      </c>
      <c r="D357" s="73" t="s">
        <v>304</v>
      </c>
      <c r="E357" s="73" t="s">
        <v>168</v>
      </c>
      <c r="F357" s="76">
        <v>43253.756944444445</v>
      </c>
      <c r="G357" s="76">
        <v>43253.756944444445</v>
      </c>
      <c r="H357" s="73" t="s">
        <v>146</v>
      </c>
      <c r="I357" s="73">
        <v>0</v>
      </c>
      <c r="J357" s="73" t="s">
        <v>190</v>
      </c>
      <c r="K357" s="73"/>
      <c r="L357" s="73"/>
      <c r="M357" s="73">
        <f t="shared" si="11"/>
        <v>1</v>
      </c>
      <c r="N357" s="73">
        <v>0</v>
      </c>
      <c r="O357" s="73">
        <v>1</v>
      </c>
      <c r="P357" s="73">
        <v>0</v>
      </c>
      <c r="Q357" s="73">
        <v>0</v>
      </c>
      <c r="R357" s="73">
        <v>0</v>
      </c>
      <c r="S357" s="73">
        <v>1</v>
      </c>
      <c r="T357" s="73">
        <v>0</v>
      </c>
      <c r="U357" s="73">
        <v>0</v>
      </c>
      <c r="V357" s="73">
        <v>330</v>
      </c>
      <c r="W357" s="73"/>
      <c r="X357" s="73" t="s">
        <v>460</v>
      </c>
      <c r="Y357" s="73" t="s">
        <v>198</v>
      </c>
      <c r="Z357" s="73" t="s">
        <v>382</v>
      </c>
      <c r="AA357" s="73">
        <v>0</v>
      </c>
      <c r="AB357" s="74">
        <f t="shared" si="10"/>
        <v>6</v>
      </c>
      <c r="AC357" s="74"/>
    </row>
    <row r="358" spans="1:29" s="75" customFormat="1" ht="45" x14ac:dyDescent="0.25">
      <c r="A358" s="73">
        <v>348</v>
      </c>
      <c r="B358" s="73" t="s">
        <v>189</v>
      </c>
      <c r="C358" s="73" t="s">
        <v>190</v>
      </c>
      <c r="D358" s="73" t="s">
        <v>304</v>
      </c>
      <c r="E358" s="73" t="s">
        <v>168</v>
      </c>
      <c r="F358" s="76">
        <v>43253.826388888891</v>
      </c>
      <c r="G358" s="76">
        <v>43253.850694444445</v>
      </c>
      <c r="H358" s="73" t="s">
        <v>145</v>
      </c>
      <c r="I358" s="73">
        <v>0.583333333313931</v>
      </c>
      <c r="J358" s="73" t="s">
        <v>190</v>
      </c>
      <c r="K358" s="73"/>
      <c r="L358" s="73"/>
      <c r="M358" s="73">
        <f t="shared" si="11"/>
        <v>1</v>
      </c>
      <c r="N358" s="73">
        <v>0</v>
      </c>
      <c r="O358" s="73">
        <v>1</v>
      </c>
      <c r="P358" s="73">
        <v>0</v>
      </c>
      <c r="Q358" s="73">
        <v>0</v>
      </c>
      <c r="R358" s="73">
        <v>0</v>
      </c>
      <c r="S358" s="73">
        <v>1</v>
      </c>
      <c r="T358" s="73">
        <v>0</v>
      </c>
      <c r="U358" s="73">
        <v>0</v>
      </c>
      <c r="V358" s="73">
        <v>330</v>
      </c>
      <c r="W358" s="73"/>
      <c r="X358" s="73"/>
      <c r="Y358" s="73"/>
      <c r="Z358" s="73"/>
      <c r="AA358" s="73">
        <v>1</v>
      </c>
      <c r="AB358" s="74">
        <f t="shared" si="10"/>
        <v>6</v>
      </c>
      <c r="AC358" s="74"/>
    </row>
    <row r="359" spans="1:29" s="75" customFormat="1" ht="45" x14ac:dyDescent="0.25">
      <c r="A359" s="73">
        <v>349</v>
      </c>
      <c r="B359" s="73" t="s">
        <v>200</v>
      </c>
      <c r="C359" s="73" t="s">
        <v>190</v>
      </c>
      <c r="D359" s="73" t="s">
        <v>461</v>
      </c>
      <c r="E359" s="73" t="s">
        <v>168</v>
      </c>
      <c r="F359" s="76">
        <v>43254.418055555558</v>
      </c>
      <c r="G359" s="76">
        <v>43254.457638888889</v>
      </c>
      <c r="H359" s="73" t="s">
        <v>145</v>
      </c>
      <c r="I359" s="73">
        <v>0.94999999995343398</v>
      </c>
      <c r="J359" s="73" t="s">
        <v>190</v>
      </c>
      <c r="K359" s="73"/>
      <c r="L359" s="73"/>
      <c r="M359" s="73">
        <f t="shared" si="11"/>
        <v>1</v>
      </c>
      <c r="N359" s="73">
        <v>0</v>
      </c>
      <c r="O359" s="73">
        <v>1</v>
      </c>
      <c r="P359" s="73">
        <v>0</v>
      </c>
      <c r="Q359" s="73">
        <v>0</v>
      </c>
      <c r="R359" s="73">
        <v>0</v>
      </c>
      <c r="S359" s="73">
        <v>1</v>
      </c>
      <c r="T359" s="73">
        <v>0</v>
      </c>
      <c r="U359" s="73">
        <v>0</v>
      </c>
      <c r="V359" s="73">
        <v>170</v>
      </c>
      <c r="W359" s="73"/>
      <c r="X359" s="73"/>
      <c r="Y359" s="73"/>
      <c r="Z359" s="73"/>
      <c r="AA359" s="73">
        <v>1</v>
      </c>
      <c r="AB359" s="74">
        <f t="shared" si="10"/>
        <v>6</v>
      </c>
      <c r="AC359" s="74"/>
    </row>
    <row r="360" spans="1:29" s="75" customFormat="1" ht="45" x14ac:dyDescent="0.25">
      <c r="A360" s="73">
        <v>350</v>
      </c>
      <c r="B360" s="73" t="s">
        <v>200</v>
      </c>
      <c r="C360" s="73" t="s">
        <v>190</v>
      </c>
      <c r="D360" s="73" t="s">
        <v>285</v>
      </c>
      <c r="E360" s="73" t="s">
        <v>168</v>
      </c>
      <c r="F360" s="76">
        <v>43254.425694444442</v>
      </c>
      <c r="G360" s="76">
        <v>43254.459027777775</v>
      </c>
      <c r="H360" s="73" t="s">
        <v>145</v>
      </c>
      <c r="I360" s="73">
        <v>0.79999999998835902</v>
      </c>
      <c r="J360" s="73" t="s">
        <v>190</v>
      </c>
      <c r="K360" s="73"/>
      <c r="L360" s="73"/>
      <c r="M360" s="73">
        <f t="shared" si="11"/>
        <v>1</v>
      </c>
      <c r="N360" s="73">
        <v>0</v>
      </c>
      <c r="O360" s="73">
        <v>1</v>
      </c>
      <c r="P360" s="73">
        <v>0</v>
      </c>
      <c r="Q360" s="73">
        <v>0</v>
      </c>
      <c r="R360" s="73">
        <v>0</v>
      </c>
      <c r="S360" s="73">
        <v>1</v>
      </c>
      <c r="T360" s="73">
        <v>0</v>
      </c>
      <c r="U360" s="73">
        <v>0</v>
      </c>
      <c r="V360" s="73">
        <v>1380</v>
      </c>
      <c r="W360" s="73"/>
      <c r="X360" s="73"/>
      <c r="Y360" s="73"/>
      <c r="Z360" s="73"/>
      <c r="AA360" s="73">
        <v>1</v>
      </c>
      <c r="AB360" s="74">
        <f t="shared" si="10"/>
        <v>6</v>
      </c>
      <c r="AC360" s="74"/>
    </row>
    <row r="361" spans="1:29" s="75" customFormat="1" ht="45" x14ac:dyDescent="0.25">
      <c r="A361" s="73">
        <v>351</v>
      </c>
      <c r="B361" s="73" t="s">
        <v>200</v>
      </c>
      <c r="C361" s="73" t="s">
        <v>262</v>
      </c>
      <c r="D361" s="73" t="s">
        <v>462</v>
      </c>
      <c r="E361" s="73" t="s">
        <v>264</v>
      </c>
      <c r="F361" s="76">
        <v>43254.431250000001</v>
      </c>
      <c r="G361" s="76">
        <v>43254.456944444442</v>
      </c>
      <c r="H361" s="73" t="s">
        <v>146</v>
      </c>
      <c r="I361" s="73">
        <v>0.61666666658129499</v>
      </c>
      <c r="J361" s="73" t="s">
        <v>262</v>
      </c>
      <c r="K361" s="73"/>
      <c r="L361" s="73"/>
      <c r="M361" s="73">
        <f t="shared" si="11"/>
        <v>1</v>
      </c>
      <c r="N361" s="73">
        <v>0</v>
      </c>
      <c r="O361" s="73">
        <v>1</v>
      </c>
      <c r="P361" s="73">
        <v>0</v>
      </c>
      <c r="Q361" s="73">
        <v>0</v>
      </c>
      <c r="R361" s="73">
        <v>0</v>
      </c>
      <c r="S361" s="73">
        <v>1</v>
      </c>
      <c r="T361" s="73">
        <v>0</v>
      </c>
      <c r="U361" s="73">
        <v>0</v>
      </c>
      <c r="V361" s="73">
        <v>1550</v>
      </c>
      <c r="W361" s="73"/>
      <c r="X361" s="73" t="s">
        <v>463</v>
      </c>
      <c r="Y361" s="73" t="s">
        <v>319</v>
      </c>
      <c r="Z361" s="73" t="s">
        <v>267</v>
      </c>
      <c r="AA361" s="73">
        <v>1</v>
      </c>
      <c r="AB361" s="74">
        <f t="shared" si="10"/>
        <v>6</v>
      </c>
      <c r="AC361" s="74"/>
    </row>
    <row r="362" spans="1:29" s="75" customFormat="1" ht="45" x14ac:dyDescent="0.25">
      <c r="A362" s="73">
        <v>352</v>
      </c>
      <c r="B362" s="73" t="s">
        <v>200</v>
      </c>
      <c r="C362" s="73" t="s">
        <v>190</v>
      </c>
      <c r="D362" s="73" t="s">
        <v>464</v>
      </c>
      <c r="E362" s="73" t="s">
        <v>168</v>
      </c>
      <c r="F362" s="76">
        <v>43255.512499999997</v>
      </c>
      <c r="G362" s="76">
        <v>43255.512499999997</v>
      </c>
      <c r="H362" s="73" t="s">
        <v>146</v>
      </c>
      <c r="I362" s="73">
        <v>0</v>
      </c>
      <c r="J362" s="73" t="s">
        <v>190</v>
      </c>
      <c r="K362" s="73"/>
      <c r="L362" s="73"/>
      <c r="M362" s="73">
        <f t="shared" si="11"/>
        <v>1</v>
      </c>
      <c r="N362" s="73">
        <v>0</v>
      </c>
      <c r="O362" s="73">
        <v>1</v>
      </c>
      <c r="P362" s="73">
        <v>0</v>
      </c>
      <c r="Q362" s="73">
        <v>0</v>
      </c>
      <c r="R362" s="73">
        <v>0</v>
      </c>
      <c r="S362" s="73">
        <v>1</v>
      </c>
      <c r="T362" s="73">
        <v>0</v>
      </c>
      <c r="U362" s="73">
        <v>0</v>
      </c>
      <c r="V362" s="73">
        <v>380</v>
      </c>
      <c r="W362" s="73"/>
      <c r="X362" s="73" t="s">
        <v>465</v>
      </c>
      <c r="Y362" s="73" t="s">
        <v>198</v>
      </c>
      <c r="Z362" s="73" t="s">
        <v>236</v>
      </c>
      <c r="AA362" s="73">
        <v>0</v>
      </c>
      <c r="AB362" s="74">
        <f t="shared" si="10"/>
        <v>6</v>
      </c>
      <c r="AC362" s="74"/>
    </row>
    <row r="363" spans="1:29" s="75" customFormat="1" ht="45" x14ac:dyDescent="0.25">
      <c r="A363" s="73">
        <v>353</v>
      </c>
      <c r="B363" s="73" t="s">
        <v>189</v>
      </c>
      <c r="C363" s="73" t="s">
        <v>190</v>
      </c>
      <c r="D363" s="73" t="s">
        <v>276</v>
      </c>
      <c r="E363" s="73" t="s">
        <v>168</v>
      </c>
      <c r="F363" s="76">
        <v>43256.416666666664</v>
      </c>
      <c r="G363" s="76">
        <v>43256.479166666664</v>
      </c>
      <c r="H363" s="73" t="s">
        <v>145</v>
      </c>
      <c r="I363" s="73">
        <v>1.5</v>
      </c>
      <c r="J363" s="73" t="s">
        <v>190</v>
      </c>
      <c r="K363" s="73"/>
      <c r="L363" s="73"/>
      <c r="M363" s="73">
        <f t="shared" si="11"/>
        <v>1</v>
      </c>
      <c r="N363" s="73">
        <v>0</v>
      </c>
      <c r="O363" s="73">
        <v>1</v>
      </c>
      <c r="P363" s="73">
        <v>0</v>
      </c>
      <c r="Q363" s="73">
        <v>0</v>
      </c>
      <c r="R363" s="73">
        <v>0</v>
      </c>
      <c r="S363" s="73">
        <v>1</v>
      </c>
      <c r="T363" s="73">
        <v>0</v>
      </c>
      <c r="U363" s="73">
        <v>0</v>
      </c>
      <c r="V363" s="73">
        <v>440</v>
      </c>
      <c r="W363" s="73"/>
      <c r="X363" s="73"/>
      <c r="Y363" s="73"/>
      <c r="Z363" s="73"/>
      <c r="AA363" s="73">
        <v>1</v>
      </c>
      <c r="AB363" s="74">
        <f t="shared" si="10"/>
        <v>6</v>
      </c>
      <c r="AC363" s="74"/>
    </row>
    <row r="364" spans="1:29" s="75" customFormat="1" ht="45" x14ac:dyDescent="0.25">
      <c r="A364" s="73">
        <v>354</v>
      </c>
      <c r="B364" s="73" t="s">
        <v>200</v>
      </c>
      <c r="C364" s="73" t="s">
        <v>190</v>
      </c>
      <c r="D364" s="73" t="s">
        <v>194</v>
      </c>
      <c r="E364" s="73" t="s">
        <v>168</v>
      </c>
      <c r="F364" s="76">
        <v>43256.445138888892</v>
      </c>
      <c r="G364" s="76">
        <v>43256.450694444444</v>
      </c>
      <c r="H364" s="73" t="s">
        <v>145</v>
      </c>
      <c r="I364" s="73">
        <v>0.133333333244082</v>
      </c>
      <c r="J364" s="73" t="s">
        <v>190</v>
      </c>
      <c r="K364" s="73"/>
      <c r="L364" s="73"/>
      <c r="M364" s="73">
        <f t="shared" si="11"/>
        <v>1</v>
      </c>
      <c r="N364" s="73">
        <v>0</v>
      </c>
      <c r="O364" s="73">
        <v>1</v>
      </c>
      <c r="P364" s="73">
        <v>0</v>
      </c>
      <c r="Q364" s="73">
        <v>0</v>
      </c>
      <c r="R364" s="73">
        <v>0</v>
      </c>
      <c r="S364" s="73">
        <v>1</v>
      </c>
      <c r="T364" s="73">
        <v>0</v>
      </c>
      <c r="U364" s="73">
        <v>0</v>
      </c>
      <c r="V364" s="73">
        <v>200</v>
      </c>
      <c r="W364" s="73"/>
      <c r="X364" s="73"/>
      <c r="Y364" s="73"/>
      <c r="Z364" s="73"/>
      <c r="AA364" s="73">
        <v>1</v>
      </c>
      <c r="AB364" s="74">
        <f t="shared" si="10"/>
        <v>6</v>
      </c>
      <c r="AC364" s="74"/>
    </row>
    <row r="365" spans="1:29" s="75" customFormat="1" ht="45" x14ac:dyDescent="0.25">
      <c r="A365" s="73">
        <v>355</v>
      </c>
      <c r="B365" s="73" t="s">
        <v>200</v>
      </c>
      <c r="C365" s="73" t="s">
        <v>190</v>
      </c>
      <c r="D365" s="73" t="s">
        <v>207</v>
      </c>
      <c r="E365" s="73" t="s">
        <v>168</v>
      </c>
      <c r="F365" s="76">
        <v>43256.445138888892</v>
      </c>
      <c r="G365" s="76">
        <v>43256.450694444444</v>
      </c>
      <c r="H365" s="73" t="s">
        <v>145</v>
      </c>
      <c r="I365" s="73">
        <v>0.133333333244082</v>
      </c>
      <c r="J365" s="73" t="s">
        <v>190</v>
      </c>
      <c r="K365" s="73"/>
      <c r="L365" s="73"/>
      <c r="M365" s="73">
        <f t="shared" si="11"/>
        <v>1</v>
      </c>
      <c r="N365" s="73">
        <v>0</v>
      </c>
      <c r="O365" s="73">
        <v>1</v>
      </c>
      <c r="P365" s="73">
        <v>0</v>
      </c>
      <c r="Q365" s="73">
        <v>0</v>
      </c>
      <c r="R365" s="73">
        <v>0</v>
      </c>
      <c r="S365" s="73">
        <v>1</v>
      </c>
      <c r="T365" s="73">
        <v>0</v>
      </c>
      <c r="U365" s="73">
        <v>0</v>
      </c>
      <c r="V365" s="73">
        <v>550</v>
      </c>
      <c r="W365" s="73"/>
      <c r="X365" s="73"/>
      <c r="Y365" s="73"/>
      <c r="Z365" s="73"/>
      <c r="AA365" s="73">
        <v>1</v>
      </c>
      <c r="AB365" s="74">
        <f t="shared" si="10"/>
        <v>6</v>
      </c>
      <c r="AC365" s="74"/>
    </row>
    <row r="366" spans="1:29" s="75" customFormat="1" ht="45" x14ac:dyDescent="0.25">
      <c r="A366" s="73">
        <v>356</v>
      </c>
      <c r="B366" s="73" t="s">
        <v>219</v>
      </c>
      <c r="C366" s="73" t="s">
        <v>190</v>
      </c>
      <c r="D366" s="73" t="s">
        <v>451</v>
      </c>
      <c r="E366" s="73" t="s">
        <v>168</v>
      </c>
      <c r="F366" s="76">
        <v>43256.593055555553</v>
      </c>
      <c r="G366" s="76">
        <v>43256.736111111109</v>
      </c>
      <c r="H366" s="73" t="s">
        <v>145</v>
      </c>
      <c r="I366" s="73">
        <v>3.4333333333488598</v>
      </c>
      <c r="J366" s="73" t="s">
        <v>190</v>
      </c>
      <c r="K366" s="73"/>
      <c r="L366" s="73"/>
      <c r="M366" s="73">
        <f t="shared" si="11"/>
        <v>1</v>
      </c>
      <c r="N366" s="73">
        <v>0</v>
      </c>
      <c r="O366" s="73">
        <v>1</v>
      </c>
      <c r="P366" s="73">
        <v>0</v>
      </c>
      <c r="Q366" s="73">
        <v>0</v>
      </c>
      <c r="R366" s="73">
        <v>0</v>
      </c>
      <c r="S366" s="73">
        <v>1</v>
      </c>
      <c r="T366" s="73">
        <v>0</v>
      </c>
      <c r="U366" s="73">
        <v>0</v>
      </c>
      <c r="V366" s="73">
        <v>70</v>
      </c>
      <c r="W366" s="73"/>
      <c r="X366" s="73"/>
      <c r="Y366" s="73"/>
      <c r="Z366" s="73"/>
      <c r="AA366" s="73">
        <v>1</v>
      </c>
      <c r="AB366" s="74">
        <f t="shared" si="10"/>
        <v>6</v>
      </c>
      <c r="AC366" s="74"/>
    </row>
    <row r="367" spans="1:29" s="75" customFormat="1" ht="45" x14ac:dyDescent="0.25">
      <c r="A367" s="73">
        <v>357</v>
      </c>
      <c r="B367" s="73" t="s">
        <v>200</v>
      </c>
      <c r="C367" s="73" t="s">
        <v>190</v>
      </c>
      <c r="D367" s="73" t="s">
        <v>207</v>
      </c>
      <c r="E367" s="73" t="s">
        <v>168</v>
      </c>
      <c r="F367" s="76">
        <v>43256.640972222223</v>
      </c>
      <c r="G367" s="76">
        <v>43256.659722222219</v>
      </c>
      <c r="H367" s="73" t="s">
        <v>145</v>
      </c>
      <c r="I367" s="73">
        <v>0.44999999989522599</v>
      </c>
      <c r="J367" s="73" t="s">
        <v>190</v>
      </c>
      <c r="K367" s="73"/>
      <c r="L367" s="73"/>
      <c r="M367" s="73">
        <f t="shared" si="11"/>
        <v>1</v>
      </c>
      <c r="N367" s="73">
        <v>0</v>
      </c>
      <c r="O367" s="73">
        <v>1</v>
      </c>
      <c r="P367" s="73">
        <v>0</v>
      </c>
      <c r="Q367" s="73">
        <v>0</v>
      </c>
      <c r="R367" s="73">
        <v>0</v>
      </c>
      <c r="S367" s="73">
        <v>1</v>
      </c>
      <c r="T367" s="73">
        <v>0</v>
      </c>
      <c r="U367" s="73">
        <v>0</v>
      </c>
      <c r="V367" s="73">
        <v>550</v>
      </c>
      <c r="W367" s="73"/>
      <c r="X367" s="73"/>
      <c r="Y367" s="73"/>
      <c r="Z367" s="73"/>
      <c r="AA367" s="73">
        <v>1</v>
      </c>
      <c r="AB367" s="74">
        <f t="shared" si="10"/>
        <v>6</v>
      </c>
      <c r="AC367" s="74"/>
    </row>
    <row r="368" spans="1:29" s="75" customFormat="1" ht="45" x14ac:dyDescent="0.25">
      <c r="A368" s="73">
        <v>358</v>
      </c>
      <c r="B368" s="73" t="s">
        <v>200</v>
      </c>
      <c r="C368" s="73" t="s">
        <v>190</v>
      </c>
      <c r="D368" s="73" t="s">
        <v>282</v>
      </c>
      <c r="E368" s="73" t="s">
        <v>168</v>
      </c>
      <c r="F368" s="76">
        <v>43258.452777777777</v>
      </c>
      <c r="G368" s="76">
        <v>43258.503472222219</v>
      </c>
      <c r="H368" s="73" t="s">
        <v>145</v>
      </c>
      <c r="I368" s="73">
        <v>1.21666666661622</v>
      </c>
      <c r="J368" s="73" t="s">
        <v>190</v>
      </c>
      <c r="K368" s="73"/>
      <c r="L368" s="73"/>
      <c r="M368" s="73">
        <f t="shared" si="11"/>
        <v>1</v>
      </c>
      <c r="N368" s="73">
        <v>0</v>
      </c>
      <c r="O368" s="73">
        <v>1</v>
      </c>
      <c r="P368" s="73">
        <v>0</v>
      </c>
      <c r="Q368" s="73">
        <v>0</v>
      </c>
      <c r="R368" s="73">
        <v>0</v>
      </c>
      <c r="S368" s="73">
        <v>1</v>
      </c>
      <c r="T368" s="73">
        <v>0</v>
      </c>
      <c r="U368" s="73">
        <v>0</v>
      </c>
      <c r="V368" s="73">
        <v>120</v>
      </c>
      <c r="W368" s="73"/>
      <c r="X368" s="73"/>
      <c r="Y368" s="73"/>
      <c r="Z368" s="73"/>
      <c r="AA368" s="73">
        <v>1</v>
      </c>
      <c r="AB368" s="74">
        <f t="shared" si="10"/>
        <v>6</v>
      </c>
      <c r="AC368" s="74"/>
    </row>
    <row r="369" spans="1:29" s="75" customFormat="1" ht="45" x14ac:dyDescent="0.25">
      <c r="A369" s="73">
        <v>359</v>
      </c>
      <c r="B369" s="73" t="s">
        <v>219</v>
      </c>
      <c r="C369" s="73" t="s">
        <v>190</v>
      </c>
      <c r="D369" s="73" t="s">
        <v>392</v>
      </c>
      <c r="E369" s="73" t="s">
        <v>168</v>
      </c>
      <c r="F369" s="76">
        <v>43258.503472222219</v>
      </c>
      <c r="G369" s="76">
        <v>43258.722222222219</v>
      </c>
      <c r="H369" s="73" t="s">
        <v>145</v>
      </c>
      <c r="I369" s="73">
        <v>5.25</v>
      </c>
      <c r="J369" s="73" t="s">
        <v>190</v>
      </c>
      <c r="K369" s="73"/>
      <c r="L369" s="73"/>
      <c r="M369" s="73">
        <f t="shared" si="11"/>
        <v>1</v>
      </c>
      <c r="N369" s="73">
        <v>0</v>
      </c>
      <c r="O369" s="73">
        <v>1</v>
      </c>
      <c r="P369" s="73">
        <v>0</v>
      </c>
      <c r="Q369" s="73">
        <v>0</v>
      </c>
      <c r="R369" s="73">
        <v>0</v>
      </c>
      <c r="S369" s="73">
        <v>1</v>
      </c>
      <c r="T369" s="73">
        <v>0</v>
      </c>
      <c r="U369" s="73">
        <v>0</v>
      </c>
      <c r="V369" s="73">
        <v>220</v>
      </c>
      <c r="W369" s="73"/>
      <c r="X369" s="73"/>
      <c r="Y369" s="73"/>
      <c r="Z369" s="73"/>
      <c r="AA369" s="73">
        <v>1</v>
      </c>
      <c r="AB369" s="74">
        <f t="shared" si="10"/>
        <v>6</v>
      </c>
      <c r="AC369" s="74"/>
    </row>
    <row r="370" spans="1:29" s="75" customFormat="1" ht="45" x14ac:dyDescent="0.25">
      <c r="A370" s="73">
        <v>360</v>
      </c>
      <c r="B370" s="73" t="s">
        <v>200</v>
      </c>
      <c r="C370" s="73" t="s">
        <v>190</v>
      </c>
      <c r="D370" s="73" t="s">
        <v>466</v>
      </c>
      <c r="E370" s="73" t="s">
        <v>168</v>
      </c>
      <c r="F370" s="76">
        <v>43259.479166666664</v>
      </c>
      <c r="G370" s="76">
        <v>43259.738194444442</v>
      </c>
      <c r="H370" s="73" t="s">
        <v>145</v>
      </c>
      <c r="I370" s="73">
        <v>6.2166666666744304</v>
      </c>
      <c r="J370" s="73" t="s">
        <v>190</v>
      </c>
      <c r="K370" s="73"/>
      <c r="L370" s="73"/>
      <c r="M370" s="73">
        <f t="shared" si="11"/>
        <v>1</v>
      </c>
      <c r="N370" s="73">
        <v>0</v>
      </c>
      <c r="O370" s="73">
        <v>1</v>
      </c>
      <c r="P370" s="73">
        <v>0</v>
      </c>
      <c r="Q370" s="73">
        <v>0</v>
      </c>
      <c r="R370" s="73">
        <v>0</v>
      </c>
      <c r="S370" s="73">
        <v>1</v>
      </c>
      <c r="T370" s="73">
        <v>0</v>
      </c>
      <c r="U370" s="73">
        <v>0</v>
      </c>
      <c r="V370" s="73">
        <v>290</v>
      </c>
      <c r="W370" s="73"/>
      <c r="X370" s="73"/>
      <c r="Y370" s="73"/>
      <c r="Z370" s="73"/>
      <c r="AA370" s="73">
        <v>1</v>
      </c>
      <c r="AB370" s="74">
        <f t="shared" si="10"/>
        <v>6</v>
      </c>
      <c r="AC370" s="74"/>
    </row>
    <row r="371" spans="1:29" s="75" customFormat="1" ht="45" x14ac:dyDescent="0.25">
      <c r="A371" s="73">
        <v>361</v>
      </c>
      <c r="B371" s="73" t="s">
        <v>200</v>
      </c>
      <c r="C371" s="73" t="s">
        <v>190</v>
      </c>
      <c r="D371" s="73" t="s">
        <v>467</v>
      </c>
      <c r="E371" s="73" t="s">
        <v>168</v>
      </c>
      <c r="F371" s="76">
        <v>43260.445833333331</v>
      </c>
      <c r="G371" s="76">
        <v>43260.560416666667</v>
      </c>
      <c r="H371" s="73" t="s">
        <v>145</v>
      </c>
      <c r="I371" s="73">
        <v>2.7500000000582099</v>
      </c>
      <c r="J371" s="73" t="s">
        <v>190</v>
      </c>
      <c r="K371" s="73"/>
      <c r="L371" s="73"/>
      <c r="M371" s="73">
        <f t="shared" si="11"/>
        <v>12</v>
      </c>
      <c r="N371" s="73">
        <v>0</v>
      </c>
      <c r="O371" s="73">
        <v>1</v>
      </c>
      <c r="P371" s="73">
        <v>11</v>
      </c>
      <c r="Q371" s="73">
        <v>0</v>
      </c>
      <c r="R371" s="73">
        <v>0</v>
      </c>
      <c r="S371" s="73">
        <v>12</v>
      </c>
      <c r="T371" s="73">
        <v>0</v>
      </c>
      <c r="U371" s="73">
        <v>0</v>
      </c>
      <c r="V371" s="73">
        <v>210</v>
      </c>
      <c r="W371" s="73"/>
      <c r="X371" s="73"/>
      <c r="Y371" s="73"/>
      <c r="Z371" s="73"/>
      <c r="AA371" s="73">
        <v>1</v>
      </c>
      <c r="AB371" s="74">
        <f t="shared" si="10"/>
        <v>6</v>
      </c>
      <c r="AC371" s="74"/>
    </row>
    <row r="372" spans="1:29" s="75" customFormat="1" ht="45" x14ac:dyDescent="0.25">
      <c r="A372" s="73">
        <v>362</v>
      </c>
      <c r="B372" s="73" t="s">
        <v>219</v>
      </c>
      <c r="C372" s="73" t="s">
        <v>190</v>
      </c>
      <c r="D372" s="73" t="s">
        <v>468</v>
      </c>
      <c r="E372" s="73" t="s">
        <v>168</v>
      </c>
      <c r="F372" s="76">
        <v>43260.46597222222</v>
      </c>
      <c r="G372" s="76">
        <v>43260.682638888888</v>
      </c>
      <c r="H372" s="73" t="s">
        <v>145</v>
      </c>
      <c r="I372" s="73">
        <v>5.2000000000116398</v>
      </c>
      <c r="J372" s="73" t="s">
        <v>190</v>
      </c>
      <c r="K372" s="73"/>
      <c r="L372" s="73"/>
      <c r="M372" s="73">
        <f t="shared" si="11"/>
        <v>1</v>
      </c>
      <c r="N372" s="73">
        <v>0</v>
      </c>
      <c r="O372" s="73">
        <v>1</v>
      </c>
      <c r="P372" s="73">
        <v>0</v>
      </c>
      <c r="Q372" s="73">
        <v>0</v>
      </c>
      <c r="R372" s="73">
        <v>0</v>
      </c>
      <c r="S372" s="73">
        <v>1</v>
      </c>
      <c r="T372" s="73">
        <v>0</v>
      </c>
      <c r="U372" s="73">
        <v>0</v>
      </c>
      <c r="V372" s="73">
        <v>0</v>
      </c>
      <c r="W372" s="73"/>
      <c r="X372" s="73"/>
      <c r="Y372" s="73"/>
      <c r="Z372" s="73"/>
      <c r="AA372" s="73">
        <v>1</v>
      </c>
      <c r="AB372" s="74">
        <f t="shared" si="10"/>
        <v>6</v>
      </c>
      <c r="AC372" s="74"/>
    </row>
    <row r="373" spans="1:29" s="75" customFormat="1" ht="45" x14ac:dyDescent="0.25">
      <c r="A373" s="73">
        <v>363</v>
      </c>
      <c r="B373" s="73" t="s">
        <v>200</v>
      </c>
      <c r="C373" s="73" t="s">
        <v>262</v>
      </c>
      <c r="D373" s="73" t="s">
        <v>469</v>
      </c>
      <c r="E373" s="73" t="s">
        <v>168</v>
      </c>
      <c r="F373" s="76">
        <v>43261.021527777775</v>
      </c>
      <c r="G373" s="76">
        <v>43261.076388888891</v>
      </c>
      <c r="H373" s="73" t="s">
        <v>146</v>
      </c>
      <c r="I373" s="73">
        <v>1.3166666667675599</v>
      </c>
      <c r="J373" s="73" t="s">
        <v>190</v>
      </c>
      <c r="K373" s="73"/>
      <c r="L373" s="73"/>
      <c r="M373" s="73">
        <f t="shared" si="11"/>
        <v>1</v>
      </c>
      <c r="N373" s="73">
        <v>0</v>
      </c>
      <c r="O373" s="73">
        <v>1</v>
      </c>
      <c r="P373" s="73">
        <v>0</v>
      </c>
      <c r="Q373" s="73">
        <v>0</v>
      </c>
      <c r="R373" s="73">
        <v>0</v>
      </c>
      <c r="S373" s="73">
        <v>1</v>
      </c>
      <c r="T373" s="73">
        <v>0</v>
      </c>
      <c r="U373" s="73">
        <v>0</v>
      </c>
      <c r="V373" s="73">
        <v>1200</v>
      </c>
      <c r="W373" s="73"/>
      <c r="X373" s="73" t="s">
        <v>470</v>
      </c>
      <c r="Y373" s="73" t="s">
        <v>243</v>
      </c>
      <c r="Z373" s="73" t="s">
        <v>244</v>
      </c>
      <c r="AA373" s="73">
        <v>1</v>
      </c>
      <c r="AB373" s="74">
        <f t="shared" si="10"/>
        <v>6</v>
      </c>
      <c r="AC373" s="74"/>
    </row>
    <row r="374" spans="1:29" s="75" customFormat="1" ht="45" x14ac:dyDescent="0.25">
      <c r="A374" s="73">
        <v>364</v>
      </c>
      <c r="B374" s="73" t="s">
        <v>200</v>
      </c>
      <c r="C374" s="73" t="s">
        <v>190</v>
      </c>
      <c r="D374" s="73" t="s">
        <v>328</v>
      </c>
      <c r="E374" s="73" t="s">
        <v>168</v>
      </c>
      <c r="F374" s="76">
        <v>43261.425000000003</v>
      </c>
      <c r="G374" s="76">
        <v>43261.447222222225</v>
      </c>
      <c r="H374" s="73" t="s">
        <v>145</v>
      </c>
      <c r="I374" s="73">
        <v>0.53333333332557198</v>
      </c>
      <c r="J374" s="73" t="s">
        <v>190</v>
      </c>
      <c r="K374" s="73"/>
      <c r="L374" s="73"/>
      <c r="M374" s="73">
        <f t="shared" si="11"/>
        <v>1</v>
      </c>
      <c r="N374" s="73">
        <v>0</v>
      </c>
      <c r="O374" s="73">
        <v>1</v>
      </c>
      <c r="P374" s="73">
        <v>0</v>
      </c>
      <c r="Q374" s="73">
        <v>0</v>
      </c>
      <c r="R374" s="73">
        <v>0</v>
      </c>
      <c r="S374" s="73">
        <v>1</v>
      </c>
      <c r="T374" s="73">
        <v>0</v>
      </c>
      <c r="U374" s="73">
        <v>0</v>
      </c>
      <c r="V374" s="73">
        <v>580</v>
      </c>
      <c r="W374" s="73"/>
      <c r="X374" s="73"/>
      <c r="Y374" s="73"/>
      <c r="Z374" s="73"/>
      <c r="AA374" s="73">
        <v>1</v>
      </c>
      <c r="AB374" s="74">
        <f t="shared" si="10"/>
        <v>6</v>
      </c>
      <c r="AC374" s="74"/>
    </row>
    <row r="375" spans="1:29" s="75" customFormat="1" ht="45" x14ac:dyDescent="0.25">
      <c r="A375" s="73">
        <v>365</v>
      </c>
      <c r="B375" s="73" t="s">
        <v>200</v>
      </c>
      <c r="C375" s="73" t="s">
        <v>190</v>
      </c>
      <c r="D375" s="73" t="s">
        <v>471</v>
      </c>
      <c r="E375" s="73" t="s">
        <v>168</v>
      </c>
      <c r="F375" s="76">
        <v>43261.45</v>
      </c>
      <c r="G375" s="76">
        <v>43261.465277777781</v>
      </c>
      <c r="H375" s="73" t="s">
        <v>145</v>
      </c>
      <c r="I375" s="73">
        <v>0.36666666681412602</v>
      </c>
      <c r="J375" s="73" t="s">
        <v>190</v>
      </c>
      <c r="K375" s="73"/>
      <c r="L375" s="73"/>
      <c r="M375" s="73">
        <f t="shared" si="11"/>
        <v>1</v>
      </c>
      <c r="N375" s="73">
        <v>0</v>
      </c>
      <c r="O375" s="73">
        <v>1</v>
      </c>
      <c r="P375" s="73">
        <v>0</v>
      </c>
      <c r="Q375" s="73">
        <v>0</v>
      </c>
      <c r="R375" s="73">
        <v>0</v>
      </c>
      <c r="S375" s="73">
        <v>1</v>
      </c>
      <c r="T375" s="73">
        <v>0</v>
      </c>
      <c r="U375" s="73">
        <v>0</v>
      </c>
      <c r="V375" s="73">
        <v>240</v>
      </c>
      <c r="W375" s="73"/>
      <c r="X375" s="73"/>
      <c r="Y375" s="73"/>
      <c r="Z375" s="73"/>
      <c r="AA375" s="73">
        <v>1</v>
      </c>
      <c r="AB375" s="74">
        <f t="shared" si="10"/>
        <v>6</v>
      </c>
      <c r="AC375" s="74"/>
    </row>
    <row r="376" spans="1:29" s="75" customFormat="1" ht="45" x14ac:dyDescent="0.25">
      <c r="A376" s="73">
        <v>366</v>
      </c>
      <c r="B376" s="73" t="s">
        <v>200</v>
      </c>
      <c r="C376" s="73" t="s">
        <v>190</v>
      </c>
      <c r="D376" s="73" t="s">
        <v>360</v>
      </c>
      <c r="E376" s="73" t="s">
        <v>168</v>
      </c>
      <c r="F376" s="76">
        <v>43261.470138888886</v>
      </c>
      <c r="G376" s="76">
        <v>43261.503472222219</v>
      </c>
      <c r="H376" s="73" t="s">
        <v>145</v>
      </c>
      <c r="I376" s="73">
        <v>0.79999999998835902</v>
      </c>
      <c r="J376" s="73" t="s">
        <v>190</v>
      </c>
      <c r="K376" s="73"/>
      <c r="L376" s="73"/>
      <c r="M376" s="73">
        <f t="shared" si="11"/>
        <v>1</v>
      </c>
      <c r="N376" s="73">
        <v>0</v>
      </c>
      <c r="O376" s="73">
        <v>1</v>
      </c>
      <c r="P376" s="73">
        <v>0</v>
      </c>
      <c r="Q376" s="73">
        <v>0</v>
      </c>
      <c r="R376" s="73">
        <v>0</v>
      </c>
      <c r="S376" s="73">
        <v>1</v>
      </c>
      <c r="T376" s="73">
        <v>0</v>
      </c>
      <c r="U376" s="73">
        <v>0</v>
      </c>
      <c r="V376" s="73">
        <v>1200</v>
      </c>
      <c r="W376" s="73"/>
      <c r="X376" s="73"/>
      <c r="Y376" s="73"/>
      <c r="Z376" s="73"/>
      <c r="AA376" s="73">
        <v>1</v>
      </c>
      <c r="AB376" s="74">
        <f t="shared" si="10"/>
        <v>6</v>
      </c>
      <c r="AC376" s="74"/>
    </row>
    <row r="377" spans="1:29" s="75" customFormat="1" ht="45" x14ac:dyDescent="0.25">
      <c r="A377" s="73">
        <v>367</v>
      </c>
      <c r="B377" s="73" t="s">
        <v>200</v>
      </c>
      <c r="C377" s="73" t="s">
        <v>190</v>
      </c>
      <c r="D377" s="73" t="s">
        <v>277</v>
      </c>
      <c r="E377" s="73" t="s">
        <v>168</v>
      </c>
      <c r="F377" s="76">
        <v>43261.509027777778</v>
      </c>
      <c r="G377" s="76">
        <v>43261.513888888891</v>
      </c>
      <c r="H377" s="73" t="s">
        <v>145</v>
      </c>
      <c r="I377" s="73">
        <v>0.116666666697711</v>
      </c>
      <c r="J377" s="73" t="s">
        <v>190</v>
      </c>
      <c r="K377" s="73"/>
      <c r="L377" s="73"/>
      <c r="M377" s="73">
        <f t="shared" si="11"/>
        <v>1</v>
      </c>
      <c r="N377" s="73">
        <v>0</v>
      </c>
      <c r="O377" s="73">
        <v>1</v>
      </c>
      <c r="P377" s="73">
        <v>0</v>
      </c>
      <c r="Q377" s="73">
        <v>0</v>
      </c>
      <c r="R377" s="73">
        <v>0</v>
      </c>
      <c r="S377" s="73">
        <v>1</v>
      </c>
      <c r="T377" s="73">
        <v>0</v>
      </c>
      <c r="U377" s="73">
        <v>0</v>
      </c>
      <c r="V377" s="73">
        <v>270</v>
      </c>
      <c r="W377" s="73"/>
      <c r="X377" s="73"/>
      <c r="Y377" s="73"/>
      <c r="Z377" s="73"/>
      <c r="AA377" s="73">
        <v>1</v>
      </c>
      <c r="AB377" s="74">
        <f t="shared" si="10"/>
        <v>6</v>
      </c>
      <c r="AC377" s="74"/>
    </row>
    <row r="378" spans="1:29" s="75" customFormat="1" ht="45" x14ac:dyDescent="0.25">
      <c r="A378" s="73">
        <v>368</v>
      </c>
      <c r="B378" s="73" t="s">
        <v>200</v>
      </c>
      <c r="C378" s="73" t="s">
        <v>190</v>
      </c>
      <c r="D378" s="73" t="s">
        <v>472</v>
      </c>
      <c r="E378" s="73" t="s">
        <v>168</v>
      </c>
      <c r="F378" s="76">
        <v>43264.416666666664</v>
      </c>
      <c r="G378" s="76">
        <v>43264.458333333336</v>
      </c>
      <c r="H378" s="73" t="s">
        <v>145</v>
      </c>
      <c r="I378" s="73">
        <v>1.00000000011642</v>
      </c>
      <c r="J378" s="73" t="s">
        <v>190</v>
      </c>
      <c r="K378" s="73"/>
      <c r="L378" s="73"/>
      <c r="M378" s="73">
        <f t="shared" si="11"/>
        <v>3</v>
      </c>
      <c r="N378" s="73">
        <v>0</v>
      </c>
      <c r="O378" s="73">
        <v>1</v>
      </c>
      <c r="P378" s="73">
        <v>2</v>
      </c>
      <c r="Q378" s="73">
        <v>0</v>
      </c>
      <c r="R378" s="73">
        <v>0</v>
      </c>
      <c r="S378" s="73">
        <v>3</v>
      </c>
      <c r="T378" s="73">
        <v>0</v>
      </c>
      <c r="U378" s="73">
        <v>0</v>
      </c>
      <c r="V378" s="73">
        <v>30</v>
      </c>
      <c r="W378" s="73"/>
      <c r="X378" s="73"/>
      <c r="Y378" s="73"/>
      <c r="Z378" s="73"/>
      <c r="AA378" s="73">
        <v>1</v>
      </c>
      <c r="AB378" s="74">
        <f t="shared" si="10"/>
        <v>6</v>
      </c>
      <c r="AC378" s="74"/>
    </row>
    <row r="379" spans="1:29" s="75" customFormat="1" ht="45" x14ac:dyDescent="0.25">
      <c r="A379" s="73">
        <v>369</v>
      </c>
      <c r="B379" s="73" t="s">
        <v>200</v>
      </c>
      <c r="C379" s="73" t="s">
        <v>190</v>
      </c>
      <c r="D379" s="73" t="s">
        <v>449</v>
      </c>
      <c r="E379" s="73" t="s">
        <v>168</v>
      </c>
      <c r="F379" s="76">
        <v>43264.425000000003</v>
      </c>
      <c r="G379" s="76">
        <v>43264.45416666667</v>
      </c>
      <c r="H379" s="73" t="s">
        <v>145</v>
      </c>
      <c r="I379" s="73">
        <v>0.70000000001164198</v>
      </c>
      <c r="J379" s="73" t="s">
        <v>190</v>
      </c>
      <c r="K379" s="73"/>
      <c r="L379" s="73"/>
      <c r="M379" s="73">
        <f t="shared" si="11"/>
        <v>1</v>
      </c>
      <c r="N379" s="73">
        <v>0</v>
      </c>
      <c r="O379" s="73">
        <v>1</v>
      </c>
      <c r="P379" s="73">
        <v>0</v>
      </c>
      <c r="Q379" s="73">
        <v>0</v>
      </c>
      <c r="R379" s="73">
        <v>0</v>
      </c>
      <c r="S379" s="73">
        <v>1</v>
      </c>
      <c r="T379" s="73">
        <v>0</v>
      </c>
      <c r="U379" s="73">
        <v>0</v>
      </c>
      <c r="V379" s="73">
        <v>260</v>
      </c>
      <c r="W379" s="73"/>
      <c r="X379" s="73"/>
      <c r="Y379" s="73"/>
      <c r="Z379" s="73"/>
      <c r="AA379" s="73">
        <v>1</v>
      </c>
      <c r="AB379" s="74">
        <f t="shared" ref="AB379:AB442" si="12">MONTH(F379)</f>
        <v>6</v>
      </c>
      <c r="AC379" s="74"/>
    </row>
    <row r="380" spans="1:29" s="75" customFormat="1" ht="45" x14ac:dyDescent="0.25">
      <c r="A380" s="73">
        <v>370</v>
      </c>
      <c r="B380" s="73" t="s">
        <v>200</v>
      </c>
      <c r="C380" s="73" t="s">
        <v>190</v>
      </c>
      <c r="D380" s="73" t="s">
        <v>211</v>
      </c>
      <c r="E380" s="73" t="s">
        <v>168</v>
      </c>
      <c r="F380" s="76">
        <v>43264.443055555559</v>
      </c>
      <c r="G380" s="76">
        <v>43264.78125</v>
      </c>
      <c r="H380" s="73" t="s">
        <v>145</v>
      </c>
      <c r="I380" s="73">
        <v>8.1166666665813008</v>
      </c>
      <c r="J380" s="73" t="s">
        <v>190</v>
      </c>
      <c r="K380" s="73"/>
      <c r="L380" s="73"/>
      <c r="M380" s="73">
        <f t="shared" si="11"/>
        <v>1</v>
      </c>
      <c r="N380" s="73">
        <v>0</v>
      </c>
      <c r="O380" s="73">
        <v>1</v>
      </c>
      <c r="P380" s="73">
        <v>0</v>
      </c>
      <c r="Q380" s="73">
        <v>0</v>
      </c>
      <c r="R380" s="73">
        <v>0</v>
      </c>
      <c r="S380" s="73">
        <v>1</v>
      </c>
      <c r="T380" s="73">
        <v>0</v>
      </c>
      <c r="U380" s="73">
        <v>0</v>
      </c>
      <c r="V380" s="73">
        <v>810</v>
      </c>
      <c r="W380" s="73"/>
      <c r="X380" s="73"/>
      <c r="Y380" s="73"/>
      <c r="Z380" s="73"/>
      <c r="AA380" s="73">
        <v>1</v>
      </c>
      <c r="AB380" s="74">
        <f t="shared" si="12"/>
        <v>6</v>
      </c>
      <c r="AC380" s="74"/>
    </row>
    <row r="381" spans="1:29" s="75" customFormat="1" ht="45" x14ac:dyDescent="0.25">
      <c r="A381" s="73">
        <v>371</v>
      </c>
      <c r="B381" s="73" t="s">
        <v>200</v>
      </c>
      <c r="C381" s="73" t="s">
        <v>190</v>
      </c>
      <c r="D381" s="73" t="s">
        <v>363</v>
      </c>
      <c r="E381" s="73" t="s">
        <v>168</v>
      </c>
      <c r="F381" s="76">
        <v>43264.729166666664</v>
      </c>
      <c r="G381" s="76">
        <v>43264.75</v>
      </c>
      <c r="H381" s="73" t="s">
        <v>145</v>
      </c>
      <c r="I381" s="73">
        <v>0.50000000005820799</v>
      </c>
      <c r="J381" s="73" t="s">
        <v>190</v>
      </c>
      <c r="K381" s="73"/>
      <c r="L381" s="73"/>
      <c r="M381" s="73">
        <f t="shared" si="11"/>
        <v>1</v>
      </c>
      <c r="N381" s="73">
        <v>0</v>
      </c>
      <c r="O381" s="73">
        <v>1</v>
      </c>
      <c r="P381" s="73">
        <v>0</v>
      </c>
      <c r="Q381" s="73">
        <v>0</v>
      </c>
      <c r="R381" s="73">
        <v>0</v>
      </c>
      <c r="S381" s="73">
        <v>1</v>
      </c>
      <c r="T381" s="73">
        <v>0</v>
      </c>
      <c r="U381" s="73">
        <v>0</v>
      </c>
      <c r="V381" s="73">
        <v>910</v>
      </c>
      <c r="W381" s="73"/>
      <c r="X381" s="73"/>
      <c r="Y381" s="73"/>
      <c r="Z381" s="73"/>
      <c r="AA381" s="73">
        <v>1</v>
      </c>
      <c r="AB381" s="74">
        <f t="shared" si="12"/>
        <v>6</v>
      </c>
      <c r="AC381" s="74"/>
    </row>
    <row r="382" spans="1:29" s="75" customFormat="1" ht="45" x14ac:dyDescent="0.25">
      <c r="A382" s="73">
        <v>372</v>
      </c>
      <c r="B382" s="73" t="s">
        <v>200</v>
      </c>
      <c r="C382" s="73" t="s">
        <v>190</v>
      </c>
      <c r="D382" s="73" t="s">
        <v>438</v>
      </c>
      <c r="E382" s="73" t="s">
        <v>168</v>
      </c>
      <c r="F382" s="76">
        <v>43264.738888888889</v>
      </c>
      <c r="G382" s="76">
        <v>43264.761805555558</v>
      </c>
      <c r="H382" s="73" t="s">
        <v>145</v>
      </c>
      <c r="I382" s="73">
        <v>0.55000000004656602</v>
      </c>
      <c r="J382" s="73" t="s">
        <v>190</v>
      </c>
      <c r="K382" s="73"/>
      <c r="L382" s="73"/>
      <c r="M382" s="73">
        <f t="shared" si="11"/>
        <v>1</v>
      </c>
      <c r="N382" s="73">
        <v>0</v>
      </c>
      <c r="O382" s="73">
        <v>1</v>
      </c>
      <c r="P382" s="73">
        <v>0</v>
      </c>
      <c r="Q382" s="73">
        <v>0</v>
      </c>
      <c r="R382" s="73">
        <v>0</v>
      </c>
      <c r="S382" s="73">
        <v>1</v>
      </c>
      <c r="T382" s="73">
        <v>0</v>
      </c>
      <c r="U382" s="73">
        <v>0</v>
      </c>
      <c r="V382" s="73">
        <v>1090</v>
      </c>
      <c r="W382" s="73"/>
      <c r="X382" s="73"/>
      <c r="Y382" s="73"/>
      <c r="Z382" s="73"/>
      <c r="AA382" s="73">
        <v>1</v>
      </c>
      <c r="AB382" s="74">
        <f t="shared" si="12"/>
        <v>6</v>
      </c>
      <c r="AC382" s="74"/>
    </row>
    <row r="383" spans="1:29" s="75" customFormat="1" ht="45" x14ac:dyDescent="0.25">
      <c r="A383" s="73">
        <v>373</v>
      </c>
      <c r="B383" s="73" t="s">
        <v>200</v>
      </c>
      <c r="C383" s="73" t="s">
        <v>190</v>
      </c>
      <c r="D383" s="73" t="s">
        <v>307</v>
      </c>
      <c r="E383" s="73" t="s">
        <v>168</v>
      </c>
      <c r="F383" s="76">
        <v>43264.74722222222</v>
      </c>
      <c r="G383" s="76">
        <v>43264.763888888891</v>
      </c>
      <c r="H383" s="73" t="s">
        <v>145</v>
      </c>
      <c r="I383" s="73">
        <v>0.400000000081491</v>
      </c>
      <c r="J383" s="73" t="s">
        <v>190</v>
      </c>
      <c r="K383" s="73"/>
      <c r="L383" s="73"/>
      <c r="M383" s="73">
        <f t="shared" si="11"/>
        <v>1</v>
      </c>
      <c r="N383" s="73">
        <v>0</v>
      </c>
      <c r="O383" s="73">
        <v>1</v>
      </c>
      <c r="P383" s="73">
        <v>0</v>
      </c>
      <c r="Q383" s="73">
        <v>0</v>
      </c>
      <c r="R383" s="73">
        <v>0</v>
      </c>
      <c r="S383" s="73">
        <v>1</v>
      </c>
      <c r="T383" s="73">
        <v>0</v>
      </c>
      <c r="U383" s="73">
        <v>0</v>
      </c>
      <c r="V383" s="73">
        <v>110</v>
      </c>
      <c r="W383" s="73"/>
      <c r="X383" s="73"/>
      <c r="Y383" s="73"/>
      <c r="Z383" s="73"/>
      <c r="AA383" s="73">
        <v>1</v>
      </c>
      <c r="AB383" s="74">
        <f t="shared" si="12"/>
        <v>6</v>
      </c>
      <c r="AC383" s="74"/>
    </row>
    <row r="384" spans="1:29" s="75" customFormat="1" ht="45" x14ac:dyDescent="0.25">
      <c r="A384" s="73">
        <v>374</v>
      </c>
      <c r="B384" s="73" t="s">
        <v>200</v>
      </c>
      <c r="C384" s="73" t="s">
        <v>190</v>
      </c>
      <c r="D384" s="73" t="s">
        <v>278</v>
      </c>
      <c r="E384" s="73" t="s">
        <v>168</v>
      </c>
      <c r="F384" s="76">
        <v>43264.774305555555</v>
      </c>
      <c r="G384" s="76">
        <v>43264.78402777778</v>
      </c>
      <c r="H384" s="73" t="s">
        <v>145</v>
      </c>
      <c r="I384" s="73">
        <v>0.23333333339542101</v>
      </c>
      <c r="J384" s="73" t="s">
        <v>190</v>
      </c>
      <c r="K384" s="73"/>
      <c r="L384" s="73"/>
      <c r="M384" s="73">
        <f t="shared" si="11"/>
        <v>1</v>
      </c>
      <c r="N384" s="73">
        <v>0</v>
      </c>
      <c r="O384" s="73">
        <v>1</v>
      </c>
      <c r="P384" s="73">
        <v>0</v>
      </c>
      <c r="Q384" s="73">
        <v>0</v>
      </c>
      <c r="R384" s="73">
        <v>0</v>
      </c>
      <c r="S384" s="73">
        <v>1</v>
      </c>
      <c r="T384" s="73">
        <v>0</v>
      </c>
      <c r="U384" s="73">
        <v>0</v>
      </c>
      <c r="V384" s="73">
        <v>250</v>
      </c>
      <c r="W384" s="73"/>
      <c r="X384" s="73"/>
      <c r="Y384" s="73"/>
      <c r="Z384" s="73"/>
      <c r="AA384" s="73">
        <v>1</v>
      </c>
      <c r="AB384" s="74">
        <f t="shared" si="12"/>
        <v>6</v>
      </c>
      <c r="AC384" s="74"/>
    </row>
    <row r="385" spans="1:29" s="75" customFormat="1" ht="45" x14ac:dyDescent="0.25">
      <c r="A385" s="73">
        <v>375</v>
      </c>
      <c r="B385" s="73" t="s">
        <v>200</v>
      </c>
      <c r="C385" s="73" t="s">
        <v>190</v>
      </c>
      <c r="D385" s="73" t="s">
        <v>473</v>
      </c>
      <c r="E385" s="73" t="s">
        <v>168</v>
      </c>
      <c r="F385" s="76">
        <v>43265.426388888889</v>
      </c>
      <c r="G385" s="76">
        <v>43265.480555555558</v>
      </c>
      <c r="H385" s="73" t="s">
        <v>145</v>
      </c>
      <c r="I385" s="73">
        <v>1.3000000000465699</v>
      </c>
      <c r="J385" s="73" t="s">
        <v>190</v>
      </c>
      <c r="K385" s="73"/>
      <c r="L385" s="73"/>
      <c r="M385" s="73">
        <f t="shared" si="11"/>
        <v>1</v>
      </c>
      <c r="N385" s="73">
        <v>0</v>
      </c>
      <c r="O385" s="73">
        <v>1</v>
      </c>
      <c r="P385" s="73">
        <v>0</v>
      </c>
      <c r="Q385" s="73">
        <v>0</v>
      </c>
      <c r="R385" s="73">
        <v>0</v>
      </c>
      <c r="S385" s="73">
        <v>1</v>
      </c>
      <c r="T385" s="73">
        <v>0</v>
      </c>
      <c r="U385" s="73">
        <v>0</v>
      </c>
      <c r="V385" s="73">
        <v>340</v>
      </c>
      <c r="W385" s="73"/>
      <c r="X385" s="73"/>
      <c r="Y385" s="73"/>
      <c r="Z385" s="73"/>
      <c r="AA385" s="73">
        <v>1</v>
      </c>
      <c r="AB385" s="74">
        <f t="shared" si="12"/>
        <v>6</v>
      </c>
      <c r="AC385" s="74"/>
    </row>
    <row r="386" spans="1:29" s="75" customFormat="1" ht="45" x14ac:dyDescent="0.25">
      <c r="A386" s="73">
        <v>376</v>
      </c>
      <c r="B386" s="73" t="s">
        <v>200</v>
      </c>
      <c r="C386" s="73" t="s">
        <v>190</v>
      </c>
      <c r="D386" s="73" t="s">
        <v>466</v>
      </c>
      <c r="E386" s="73" t="s">
        <v>168</v>
      </c>
      <c r="F386" s="76">
        <v>43265.440972222219</v>
      </c>
      <c r="G386" s="76">
        <v>43265.779861111114</v>
      </c>
      <c r="H386" s="73" t="s">
        <v>145</v>
      </c>
      <c r="I386" s="73">
        <v>8.1333333334769105</v>
      </c>
      <c r="J386" s="73" t="s">
        <v>190</v>
      </c>
      <c r="K386" s="73"/>
      <c r="L386" s="73"/>
      <c r="M386" s="73">
        <f t="shared" si="11"/>
        <v>1</v>
      </c>
      <c r="N386" s="73">
        <v>0</v>
      </c>
      <c r="O386" s="73">
        <v>1</v>
      </c>
      <c r="P386" s="73">
        <v>0</v>
      </c>
      <c r="Q386" s="73">
        <v>0</v>
      </c>
      <c r="R386" s="73">
        <v>0</v>
      </c>
      <c r="S386" s="73">
        <v>1</v>
      </c>
      <c r="T386" s="73">
        <v>0</v>
      </c>
      <c r="U386" s="73">
        <v>0</v>
      </c>
      <c r="V386" s="73">
        <v>290</v>
      </c>
      <c r="W386" s="73"/>
      <c r="X386" s="73"/>
      <c r="Y386" s="73"/>
      <c r="Z386" s="73"/>
      <c r="AA386" s="73">
        <v>1</v>
      </c>
      <c r="AB386" s="74">
        <f t="shared" si="12"/>
        <v>6</v>
      </c>
      <c r="AC386" s="74"/>
    </row>
    <row r="387" spans="1:29" s="75" customFormat="1" ht="45" x14ac:dyDescent="0.25">
      <c r="A387" s="73">
        <v>377</v>
      </c>
      <c r="B387" s="73" t="s">
        <v>208</v>
      </c>
      <c r="C387" s="73" t="s">
        <v>190</v>
      </c>
      <c r="D387" s="73" t="s">
        <v>474</v>
      </c>
      <c r="E387" s="73" t="s">
        <v>168</v>
      </c>
      <c r="F387" s="76">
        <v>43265.470833333333</v>
      </c>
      <c r="G387" s="76">
        <v>43265.765277777777</v>
      </c>
      <c r="H387" s="73" t="s">
        <v>145</v>
      </c>
      <c r="I387" s="73">
        <v>7.0666666666511402</v>
      </c>
      <c r="J387" s="73" t="s">
        <v>190</v>
      </c>
      <c r="K387" s="73"/>
      <c r="L387" s="73"/>
      <c r="M387" s="73">
        <f t="shared" si="11"/>
        <v>3</v>
      </c>
      <c r="N387" s="73">
        <v>0</v>
      </c>
      <c r="O387" s="73">
        <v>1</v>
      </c>
      <c r="P387" s="73">
        <v>2</v>
      </c>
      <c r="Q387" s="73">
        <v>0</v>
      </c>
      <c r="R387" s="73">
        <v>0</v>
      </c>
      <c r="S387" s="73">
        <v>3</v>
      </c>
      <c r="T387" s="73">
        <v>0</v>
      </c>
      <c r="U387" s="73">
        <v>0</v>
      </c>
      <c r="V387" s="73">
        <v>900</v>
      </c>
      <c r="W387" s="73"/>
      <c r="X387" s="73"/>
      <c r="Y387" s="73"/>
      <c r="Z387" s="73"/>
      <c r="AA387" s="73">
        <v>1</v>
      </c>
      <c r="AB387" s="74">
        <f t="shared" si="12"/>
        <v>6</v>
      </c>
      <c r="AC387" s="74"/>
    </row>
    <row r="388" spans="1:29" s="75" customFormat="1" ht="45" x14ac:dyDescent="0.25">
      <c r="A388" s="73">
        <v>378</v>
      </c>
      <c r="B388" s="73" t="s">
        <v>200</v>
      </c>
      <c r="C388" s="73" t="s">
        <v>190</v>
      </c>
      <c r="D388" s="73" t="s">
        <v>222</v>
      </c>
      <c r="E388" s="73" t="s">
        <v>168</v>
      </c>
      <c r="F388" s="76">
        <v>43266.447222222225</v>
      </c>
      <c r="G388" s="76">
        <v>43266.679861111108</v>
      </c>
      <c r="H388" s="73" t="s">
        <v>145</v>
      </c>
      <c r="I388" s="73">
        <v>5.5833333331975199</v>
      </c>
      <c r="J388" s="73" t="s">
        <v>190</v>
      </c>
      <c r="K388" s="73"/>
      <c r="L388" s="73"/>
      <c r="M388" s="73">
        <f t="shared" si="11"/>
        <v>1</v>
      </c>
      <c r="N388" s="73">
        <v>0</v>
      </c>
      <c r="O388" s="73">
        <v>1</v>
      </c>
      <c r="P388" s="73">
        <v>0</v>
      </c>
      <c r="Q388" s="73">
        <v>0</v>
      </c>
      <c r="R388" s="73">
        <v>0</v>
      </c>
      <c r="S388" s="73">
        <v>1</v>
      </c>
      <c r="T388" s="73">
        <v>0</v>
      </c>
      <c r="U388" s="73">
        <v>0</v>
      </c>
      <c r="V388" s="73">
        <v>490</v>
      </c>
      <c r="W388" s="73"/>
      <c r="X388" s="73"/>
      <c r="Y388" s="73"/>
      <c r="Z388" s="73"/>
      <c r="AA388" s="73">
        <v>1</v>
      </c>
      <c r="AB388" s="74">
        <f t="shared" si="12"/>
        <v>6</v>
      </c>
      <c r="AC388" s="74"/>
    </row>
    <row r="389" spans="1:29" s="75" customFormat="1" ht="45" x14ac:dyDescent="0.25">
      <c r="A389" s="73">
        <v>379</v>
      </c>
      <c r="B389" s="73" t="s">
        <v>208</v>
      </c>
      <c r="C389" s="73" t="s">
        <v>190</v>
      </c>
      <c r="D389" s="73" t="s">
        <v>393</v>
      </c>
      <c r="E389" s="73" t="s">
        <v>168</v>
      </c>
      <c r="F389" s="76">
        <v>43266.604166666664</v>
      </c>
      <c r="G389" s="76">
        <v>43266.759027777778</v>
      </c>
      <c r="H389" s="73" t="s">
        <v>145</v>
      </c>
      <c r="I389" s="73">
        <v>3.7166666667326398</v>
      </c>
      <c r="J389" s="73" t="s">
        <v>190</v>
      </c>
      <c r="K389" s="73"/>
      <c r="L389" s="73"/>
      <c r="M389" s="73">
        <f t="shared" si="11"/>
        <v>2</v>
      </c>
      <c r="N389" s="73">
        <v>0</v>
      </c>
      <c r="O389" s="73">
        <v>1</v>
      </c>
      <c r="P389" s="73">
        <v>1</v>
      </c>
      <c r="Q389" s="73">
        <v>0</v>
      </c>
      <c r="R389" s="73">
        <v>0</v>
      </c>
      <c r="S389" s="73">
        <v>2</v>
      </c>
      <c r="T389" s="73">
        <v>0</v>
      </c>
      <c r="U389" s="73">
        <v>0</v>
      </c>
      <c r="V389" s="73">
        <v>720</v>
      </c>
      <c r="W389" s="73"/>
      <c r="X389" s="73"/>
      <c r="Y389" s="73"/>
      <c r="Z389" s="73"/>
      <c r="AA389" s="73">
        <v>1</v>
      </c>
      <c r="AB389" s="74">
        <f t="shared" si="12"/>
        <v>6</v>
      </c>
      <c r="AC389" s="74"/>
    </row>
    <row r="390" spans="1:29" s="75" customFormat="1" ht="45" x14ac:dyDescent="0.25">
      <c r="A390" s="73">
        <v>380</v>
      </c>
      <c r="B390" s="73" t="s">
        <v>200</v>
      </c>
      <c r="C390" s="73" t="s">
        <v>190</v>
      </c>
      <c r="D390" s="73" t="s">
        <v>355</v>
      </c>
      <c r="E390" s="73" t="s">
        <v>168</v>
      </c>
      <c r="F390" s="76">
        <v>43267.404861111114</v>
      </c>
      <c r="G390" s="76">
        <v>43267.504166666666</v>
      </c>
      <c r="H390" s="73" t="s">
        <v>145</v>
      </c>
      <c r="I390" s="73">
        <v>2.3833333332440798</v>
      </c>
      <c r="J390" s="73" t="s">
        <v>190</v>
      </c>
      <c r="K390" s="73"/>
      <c r="L390" s="73"/>
      <c r="M390" s="73">
        <f t="shared" si="11"/>
        <v>1</v>
      </c>
      <c r="N390" s="73">
        <v>0</v>
      </c>
      <c r="O390" s="73">
        <v>1</v>
      </c>
      <c r="P390" s="73">
        <v>0</v>
      </c>
      <c r="Q390" s="73">
        <v>0</v>
      </c>
      <c r="R390" s="73">
        <v>0</v>
      </c>
      <c r="S390" s="73">
        <v>1</v>
      </c>
      <c r="T390" s="73">
        <v>0</v>
      </c>
      <c r="U390" s="73">
        <v>0</v>
      </c>
      <c r="V390" s="73">
        <v>0</v>
      </c>
      <c r="W390" s="73"/>
      <c r="X390" s="73"/>
      <c r="Y390" s="73"/>
      <c r="Z390" s="73"/>
      <c r="AA390" s="73">
        <v>1</v>
      </c>
      <c r="AB390" s="74">
        <f t="shared" si="12"/>
        <v>6</v>
      </c>
      <c r="AC390" s="74"/>
    </row>
    <row r="391" spans="1:29" s="75" customFormat="1" ht="45" x14ac:dyDescent="0.25">
      <c r="A391" s="73">
        <v>381</v>
      </c>
      <c r="B391" s="73" t="s">
        <v>208</v>
      </c>
      <c r="C391" s="73" t="s">
        <v>190</v>
      </c>
      <c r="D391" s="73" t="s">
        <v>325</v>
      </c>
      <c r="E391" s="73" t="s">
        <v>168</v>
      </c>
      <c r="F391" s="76">
        <v>43268.461111111108</v>
      </c>
      <c r="G391" s="76">
        <v>43268.538194444445</v>
      </c>
      <c r="H391" s="73" t="s">
        <v>145</v>
      </c>
      <c r="I391" s="73">
        <v>1.85000000009313</v>
      </c>
      <c r="J391" s="73" t="s">
        <v>190</v>
      </c>
      <c r="K391" s="73"/>
      <c r="L391" s="73"/>
      <c r="M391" s="73">
        <f t="shared" si="11"/>
        <v>1</v>
      </c>
      <c r="N391" s="73">
        <v>0</v>
      </c>
      <c r="O391" s="73">
        <v>1</v>
      </c>
      <c r="P391" s="73">
        <v>0</v>
      </c>
      <c r="Q391" s="73">
        <v>0</v>
      </c>
      <c r="R391" s="73">
        <v>0</v>
      </c>
      <c r="S391" s="73">
        <v>1</v>
      </c>
      <c r="T391" s="73">
        <v>0</v>
      </c>
      <c r="U391" s="73">
        <v>0</v>
      </c>
      <c r="V391" s="73">
        <v>450</v>
      </c>
      <c r="W391" s="73"/>
      <c r="X391" s="73"/>
      <c r="Y391" s="73"/>
      <c r="Z391" s="73"/>
      <c r="AA391" s="73">
        <v>1</v>
      </c>
      <c r="AB391" s="74">
        <f t="shared" si="12"/>
        <v>6</v>
      </c>
      <c r="AC391" s="74"/>
    </row>
    <row r="392" spans="1:29" s="75" customFormat="1" ht="45" x14ac:dyDescent="0.25">
      <c r="A392" s="73">
        <v>382</v>
      </c>
      <c r="B392" s="73" t="s">
        <v>208</v>
      </c>
      <c r="C392" s="73" t="s">
        <v>190</v>
      </c>
      <c r="D392" s="73" t="s">
        <v>475</v>
      </c>
      <c r="E392" s="73" t="s">
        <v>168</v>
      </c>
      <c r="F392" s="76">
        <v>43268.565972222219</v>
      </c>
      <c r="G392" s="76">
        <v>43268.613194444442</v>
      </c>
      <c r="H392" s="73" t="s">
        <v>145</v>
      </c>
      <c r="I392" s="73">
        <v>1.1333333333605</v>
      </c>
      <c r="J392" s="73" t="s">
        <v>190</v>
      </c>
      <c r="K392" s="73"/>
      <c r="L392" s="73"/>
      <c r="M392" s="73">
        <f t="shared" si="11"/>
        <v>1</v>
      </c>
      <c r="N392" s="73">
        <v>0</v>
      </c>
      <c r="O392" s="73">
        <v>1</v>
      </c>
      <c r="P392" s="73">
        <v>0</v>
      </c>
      <c r="Q392" s="73">
        <v>0</v>
      </c>
      <c r="R392" s="73">
        <v>0</v>
      </c>
      <c r="S392" s="73">
        <v>1</v>
      </c>
      <c r="T392" s="73">
        <v>0</v>
      </c>
      <c r="U392" s="73">
        <v>0</v>
      </c>
      <c r="V392" s="73">
        <v>290</v>
      </c>
      <c r="W392" s="73"/>
      <c r="X392" s="73"/>
      <c r="Y392" s="73"/>
      <c r="Z392" s="73"/>
      <c r="AA392" s="73">
        <v>1</v>
      </c>
      <c r="AB392" s="74">
        <f t="shared" si="12"/>
        <v>6</v>
      </c>
      <c r="AC392" s="74"/>
    </row>
    <row r="393" spans="1:29" s="75" customFormat="1" ht="45" x14ac:dyDescent="0.25">
      <c r="A393" s="73">
        <v>383</v>
      </c>
      <c r="B393" s="73" t="s">
        <v>189</v>
      </c>
      <c r="C393" s="73" t="s">
        <v>190</v>
      </c>
      <c r="D393" s="73" t="s">
        <v>421</v>
      </c>
      <c r="E393" s="73" t="s">
        <v>168</v>
      </c>
      <c r="F393" s="76">
        <v>43270.381249999999</v>
      </c>
      <c r="G393" s="76">
        <v>43270.462500000001</v>
      </c>
      <c r="H393" s="73" t="s">
        <v>145</v>
      </c>
      <c r="I393" s="73">
        <v>1.9500000000698501</v>
      </c>
      <c r="J393" s="73" t="s">
        <v>190</v>
      </c>
      <c r="K393" s="73"/>
      <c r="L393" s="73"/>
      <c r="M393" s="73">
        <f t="shared" si="11"/>
        <v>2</v>
      </c>
      <c r="N393" s="73">
        <v>0</v>
      </c>
      <c r="O393" s="73">
        <v>1</v>
      </c>
      <c r="P393" s="73">
        <v>1</v>
      </c>
      <c r="Q393" s="73">
        <v>0</v>
      </c>
      <c r="R393" s="73">
        <v>0</v>
      </c>
      <c r="S393" s="73">
        <v>2</v>
      </c>
      <c r="T393" s="73">
        <v>0</v>
      </c>
      <c r="U393" s="73">
        <v>0</v>
      </c>
      <c r="V393" s="73">
        <v>0</v>
      </c>
      <c r="W393" s="73"/>
      <c r="X393" s="73"/>
      <c r="Y393" s="73"/>
      <c r="Z393" s="73"/>
      <c r="AA393" s="73">
        <v>1</v>
      </c>
      <c r="AB393" s="74">
        <f t="shared" si="12"/>
        <v>6</v>
      </c>
      <c r="AC393" s="74"/>
    </row>
    <row r="394" spans="1:29" s="75" customFormat="1" ht="45" x14ac:dyDescent="0.25">
      <c r="A394" s="73">
        <v>384</v>
      </c>
      <c r="B394" s="73" t="s">
        <v>200</v>
      </c>
      <c r="C394" s="73" t="s">
        <v>190</v>
      </c>
      <c r="D394" s="73" t="s">
        <v>476</v>
      </c>
      <c r="E394" s="73" t="s">
        <v>168</v>
      </c>
      <c r="F394" s="76">
        <v>43270.560416666667</v>
      </c>
      <c r="G394" s="76">
        <v>43270.645833333336</v>
      </c>
      <c r="H394" s="73" t="s">
        <v>145</v>
      </c>
      <c r="I394" s="73">
        <v>2.0500000000465701</v>
      </c>
      <c r="J394" s="73" t="s">
        <v>190</v>
      </c>
      <c r="K394" s="73"/>
      <c r="L394" s="73"/>
      <c r="M394" s="73">
        <f t="shared" si="11"/>
        <v>1</v>
      </c>
      <c r="N394" s="73">
        <v>0</v>
      </c>
      <c r="O394" s="73">
        <v>1</v>
      </c>
      <c r="P394" s="73">
        <v>0</v>
      </c>
      <c r="Q394" s="73">
        <v>0</v>
      </c>
      <c r="R394" s="73">
        <v>0</v>
      </c>
      <c r="S394" s="73">
        <v>1</v>
      </c>
      <c r="T394" s="73">
        <v>0</v>
      </c>
      <c r="U394" s="73">
        <v>0</v>
      </c>
      <c r="V394" s="73">
        <v>100</v>
      </c>
      <c r="W394" s="73"/>
      <c r="X394" s="73"/>
      <c r="Y394" s="73"/>
      <c r="Z394" s="73"/>
      <c r="AA394" s="73">
        <v>1</v>
      </c>
      <c r="AB394" s="74">
        <f t="shared" si="12"/>
        <v>6</v>
      </c>
      <c r="AC394" s="74"/>
    </row>
    <row r="395" spans="1:29" s="75" customFormat="1" ht="45" x14ac:dyDescent="0.25">
      <c r="A395" s="73">
        <v>385</v>
      </c>
      <c r="B395" s="73" t="s">
        <v>208</v>
      </c>
      <c r="C395" s="73" t="s">
        <v>190</v>
      </c>
      <c r="D395" s="73" t="s">
        <v>393</v>
      </c>
      <c r="E395" s="73" t="s">
        <v>168</v>
      </c>
      <c r="F395" s="76">
        <v>43271.314583333333</v>
      </c>
      <c r="G395" s="76">
        <v>43271.314583333333</v>
      </c>
      <c r="H395" s="73" t="s">
        <v>146</v>
      </c>
      <c r="I395" s="73">
        <v>0</v>
      </c>
      <c r="J395" s="73" t="s">
        <v>190</v>
      </c>
      <c r="K395" s="73"/>
      <c r="L395" s="73"/>
      <c r="M395" s="73">
        <f t="shared" si="11"/>
        <v>2</v>
      </c>
      <c r="N395" s="73">
        <v>0</v>
      </c>
      <c r="O395" s="73">
        <v>1</v>
      </c>
      <c r="P395" s="73">
        <v>1</v>
      </c>
      <c r="Q395" s="73">
        <v>0</v>
      </c>
      <c r="R395" s="73">
        <v>0</v>
      </c>
      <c r="S395" s="73">
        <v>2</v>
      </c>
      <c r="T395" s="73">
        <v>0</v>
      </c>
      <c r="U395" s="73">
        <v>0</v>
      </c>
      <c r="V395" s="73">
        <v>720</v>
      </c>
      <c r="W395" s="73"/>
      <c r="X395" s="73" t="s">
        <v>477</v>
      </c>
      <c r="Y395" s="73" t="s">
        <v>198</v>
      </c>
      <c r="Z395" s="73" t="s">
        <v>236</v>
      </c>
      <c r="AA395" s="73">
        <v>0</v>
      </c>
      <c r="AB395" s="74">
        <f t="shared" si="12"/>
        <v>6</v>
      </c>
      <c r="AC395" s="74"/>
    </row>
    <row r="396" spans="1:29" s="75" customFormat="1" ht="45" x14ac:dyDescent="0.25">
      <c r="A396" s="73">
        <v>386</v>
      </c>
      <c r="B396" s="73" t="s">
        <v>208</v>
      </c>
      <c r="C396" s="73" t="s">
        <v>190</v>
      </c>
      <c r="D396" s="73" t="s">
        <v>478</v>
      </c>
      <c r="E396" s="73" t="s">
        <v>168</v>
      </c>
      <c r="F396" s="76">
        <v>43271.314583333333</v>
      </c>
      <c r="G396" s="76">
        <v>43271.314583333333</v>
      </c>
      <c r="H396" s="73" t="s">
        <v>146</v>
      </c>
      <c r="I396" s="73">
        <v>0</v>
      </c>
      <c r="J396" s="73" t="s">
        <v>190</v>
      </c>
      <c r="K396" s="73"/>
      <c r="L396" s="73"/>
      <c r="M396" s="73">
        <f t="shared" ref="M396:M459" si="13">SUM(N396:P396)</f>
        <v>2</v>
      </c>
      <c r="N396" s="73">
        <v>0</v>
      </c>
      <c r="O396" s="73">
        <v>1</v>
      </c>
      <c r="P396" s="73">
        <v>1</v>
      </c>
      <c r="Q396" s="73">
        <v>0</v>
      </c>
      <c r="R396" s="73">
        <v>0</v>
      </c>
      <c r="S396" s="73">
        <v>2</v>
      </c>
      <c r="T396" s="73">
        <v>0</v>
      </c>
      <c r="U396" s="73">
        <v>0</v>
      </c>
      <c r="V396" s="73">
        <v>800</v>
      </c>
      <c r="W396" s="73"/>
      <c r="X396" s="73" t="s">
        <v>477</v>
      </c>
      <c r="Y396" s="73" t="s">
        <v>198</v>
      </c>
      <c r="Z396" s="73" t="s">
        <v>236</v>
      </c>
      <c r="AA396" s="73">
        <v>0</v>
      </c>
      <c r="AB396" s="74">
        <f t="shared" si="12"/>
        <v>6</v>
      </c>
      <c r="AC396" s="74"/>
    </row>
    <row r="397" spans="1:29" s="75" customFormat="1" ht="45" x14ac:dyDescent="0.25">
      <c r="A397" s="73">
        <v>387</v>
      </c>
      <c r="B397" s="73" t="s">
        <v>200</v>
      </c>
      <c r="C397" s="73" t="s">
        <v>190</v>
      </c>
      <c r="D397" s="73" t="s">
        <v>479</v>
      </c>
      <c r="E397" s="73" t="s">
        <v>168</v>
      </c>
      <c r="F397" s="76">
        <v>43271.431944444441</v>
      </c>
      <c r="G397" s="76">
        <v>43271.671527777777</v>
      </c>
      <c r="H397" s="73" t="s">
        <v>145</v>
      </c>
      <c r="I397" s="73">
        <v>5.7500000000582103</v>
      </c>
      <c r="J397" s="73" t="s">
        <v>190</v>
      </c>
      <c r="K397" s="73"/>
      <c r="L397" s="73"/>
      <c r="M397" s="73">
        <f t="shared" si="13"/>
        <v>1</v>
      </c>
      <c r="N397" s="73">
        <v>0</v>
      </c>
      <c r="O397" s="73">
        <v>1</v>
      </c>
      <c r="P397" s="73">
        <v>0</v>
      </c>
      <c r="Q397" s="73">
        <v>0</v>
      </c>
      <c r="R397" s="73">
        <v>0</v>
      </c>
      <c r="S397" s="73">
        <v>1</v>
      </c>
      <c r="T397" s="73">
        <v>0</v>
      </c>
      <c r="U397" s="73">
        <v>0</v>
      </c>
      <c r="V397" s="73">
        <v>180</v>
      </c>
      <c r="W397" s="73"/>
      <c r="X397" s="73"/>
      <c r="Y397" s="73"/>
      <c r="Z397" s="73"/>
      <c r="AA397" s="73">
        <v>1</v>
      </c>
      <c r="AB397" s="74">
        <f t="shared" si="12"/>
        <v>6</v>
      </c>
      <c r="AC397" s="74"/>
    </row>
    <row r="398" spans="1:29" s="75" customFormat="1" ht="45" x14ac:dyDescent="0.25">
      <c r="A398" s="73">
        <v>388</v>
      </c>
      <c r="B398" s="73" t="s">
        <v>200</v>
      </c>
      <c r="C398" s="73" t="s">
        <v>190</v>
      </c>
      <c r="D398" s="73" t="s">
        <v>281</v>
      </c>
      <c r="E398" s="73" t="s">
        <v>168</v>
      </c>
      <c r="F398" s="76">
        <v>43271.46875</v>
      </c>
      <c r="G398" s="76">
        <v>43271.661805555559</v>
      </c>
      <c r="H398" s="73" t="s">
        <v>145</v>
      </c>
      <c r="I398" s="73">
        <v>4.6333333334187001</v>
      </c>
      <c r="J398" s="73" t="s">
        <v>190</v>
      </c>
      <c r="K398" s="73"/>
      <c r="L398" s="73"/>
      <c r="M398" s="73">
        <f t="shared" si="13"/>
        <v>2</v>
      </c>
      <c r="N398" s="73">
        <v>0</v>
      </c>
      <c r="O398" s="73">
        <v>1</v>
      </c>
      <c r="P398" s="73">
        <v>1</v>
      </c>
      <c r="Q398" s="73">
        <v>0</v>
      </c>
      <c r="R398" s="73">
        <v>0</v>
      </c>
      <c r="S398" s="73">
        <v>2</v>
      </c>
      <c r="T398" s="73">
        <v>0</v>
      </c>
      <c r="U398" s="73">
        <v>0</v>
      </c>
      <c r="V398" s="73">
        <v>260</v>
      </c>
      <c r="W398" s="73"/>
      <c r="X398" s="73"/>
      <c r="Y398" s="73"/>
      <c r="Z398" s="73"/>
      <c r="AA398" s="73">
        <v>1</v>
      </c>
      <c r="AB398" s="74">
        <f t="shared" si="12"/>
        <v>6</v>
      </c>
      <c r="AC398" s="74"/>
    </row>
    <row r="399" spans="1:29" s="75" customFormat="1" ht="45" x14ac:dyDescent="0.25">
      <c r="A399" s="73">
        <v>389</v>
      </c>
      <c r="B399" s="73" t="s">
        <v>208</v>
      </c>
      <c r="C399" s="73" t="s">
        <v>190</v>
      </c>
      <c r="D399" s="73" t="s">
        <v>480</v>
      </c>
      <c r="E399" s="73" t="s">
        <v>168</v>
      </c>
      <c r="F399" s="76">
        <v>43271.649305555555</v>
      </c>
      <c r="G399" s="76">
        <v>43271.745138888888</v>
      </c>
      <c r="H399" s="73" t="s">
        <v>146</v>
      </c>
      <c r="I399" s="73">
        <v>2.2999999999883598</v>
      </c>
      <c r="J399" s="73" t="s">
        <v>190</v>
      </c>
      <c r="K399" s="73"/>
      <c r="L399" s="73"/>
      <c r="M399" s="73">
        <f t="shared" si="13"/>
        <v>1</v>
      </c>
      <c r="N399" s="73">
        <v>0</v>
      </c>
      <c r="O399" s="73">
        <v>1</v>
      </c>
      <c r="P399" s="73">
        <v>0</v>
      </c>
      <c r="Q399" s="73">
        <v>0</v>
      </c>
      <c r="R399" s="73">
        <v>0</v>
      </c>
      <c r="S399" s="73">
        <v>1</v>
      </c>
      <c r="T399" s="73">
        <v>0</v>
      </c>
      <c r="U399" s="73">
        <v>0</v>
      </c>
      <c r="V399" s="73">
        <v>300</v>
      </c>
      <c r="W399" s="73"/>
      <c r="X399" s="73" t="s">
        <v>481</v>
      </c>
      <c r="Y399" s="73" t="s">
        <v>458</v>
      </c>
      <c r="Z399" s="73" t="s">
        <v>236</v>
      </c>
      <c r="AA399" s="73">
        <v>0</v>
      </c>
      <c r="AB399" s="74">
        <f t="shared" si="12"/>
        <v>6</v>
      </c>
      <c r="AC399" s="74"/>
    </row>
    <row r="400" spans="1:29" s="75" customFormat="1" ht="45" x14ac:dyDescent="0.25">
      <c r="A400" s="73">
        <v>390</v>
      </c>
      <c r="B400" s="73" t="s">
        <v>189</v>
      </c>
      <c r="C400" s="73" t="s">
        <v>190</v>
      </c>
      <c r="D400" s="73" t="s">
        <v>372</v>
      </c>
      <c r="E400" s="73" t="s">
        <v>168</v>
      </c>
      <c r="F400" s="76">
        <v>43272.413194444445</v>
      </c>
      <c r="G400" s="76">
        <v>43272.493055555555</v>
      </c>
      <c r="H400" s="73" t="s">
        <v>145</v>
      </c>
      <c r="I400" s="73">
        <v>1.91666666662786</v>
      </c>
      <c r="J400" s="73" t="s">
        <v>190</v>
      </c>
      <c r="K400" s="73"/>
      <c r="L400" s="73"/>
      <c r="M400" s="73">
        <f t="shared" si="13"/>
        <v>1</v>
      </c>
      <c r="N400" s="73">
        <v>0</v>
      </c>
      <c r="O400" s="73">
        <v>1</v>
      </c>
      <c r="P400" s="73">
        <v>0</v>
      </c>
      <c r="Q400" s="73">
        <v>0</v>
      </c>
      <c r="R400" s="73">
        <v>0</v>
      </c>
      <c r="S400" s="73">
        <v>1</v>
      </c>
      <c r="T400" s="73">
        <v>0</v>
      </c>
      <c r="U400" s="73">
        <v>0</v>
      </c>
      <c r="V400" s="73">
        <v>1470</v>
      </c>
      <c r="W400" s="73"/>
      <c r="X400" s="73"/>
      <c r="Y400" s="73"/>
      <c r="Z400" s="73"/>
      <c r="AA400" s="73">
        <v>1</v>
      </c>
      <c r="AB400" s="74">
        <f t="shared" si="12"/>
        <v>6</v>
      </c>
      <c r="AC400" s="74"/>
    </row>
    <row r="401" spans="1:29" s="75" customFormat="1" ht="45" x14ac:dyDescent="0.25">
      <c r="A401" s="73">
        <v>391</v>
      </c>
      <c r="B401" s="73" t="s">
        <v>200</v>
      </c>
      <c r="C401" s="73" t="s">
        <v>190</v>
      </c>
      <c r="D401" s="73" t="s">
        <v>283</v>
      </c>
      <c r="E401" s="73" t="s">
        <v>168</v>
      </c>
      <c r="F401" s="76">
        <v>43272.418055555558</v>
      </c>
      <c r="G401" s="76">
        <v>43272.680555555555</v>
      </c>
      <c r="H401" s="73" t="s">
        <v>145</v>
      </c>
      <c r="I401" s="73">
        <v>6.2999999999301499</v>
      </c>
      <c r="J401" s="73" t="s">
        <v>190</v>
      </c>
      <c r="K401" s="73"/>
      <c r="L401" s="73"/>
      <c r="M401" s="73">
        <f t="shared" si="13"/>
        <v>1</v>
      </c>
      <c r="N401" s="73">
        <v>0</v>
      </c>
      <c r="O401" s="73">
        <v>1</v>
      </c>
      <c r="P401" s="73">
        <v>0</v>
      </c>
      <c r="Q401" s="73">
        <v>0</v>
      </c>
      <c r="R401" s="73">
        <v>0</v>
      </c>
      <c r="S401" s="73">
        <v>1</v>
      </c>
      <c r="T401" s="73">
        <v>0</v>
      </c>
      <c r="U401" s="73">
        <v>0</v>
      </c>
      <c r="V401" s="73">
        <v>320</v>
      </c>
      <c r="W401" s="73"/>
      <c r="X401" s="73"/>
      <c r="Y401" s="73"/>
      <c r="Z401" s="73"/>
      <c r="AA401" s="73">
        <v>1</v>
      </c>
      <c r="AB401" s="74">
        <f t="shared" si="12"/>
        <v>6</v>
      </c>
      <c r="AC401" s="74"/>
    </row>
    <row r="402" spans="1:29" s="75" customFormat="1" ht="45" x14ac:dyDescent="0.25">
      <c r="A402" s="73">
        <v>392</v>
      </c>
      <c r="B402" s="73" t="s">
        <v>200</v>
      </c>
      <c r="C402" s="73" t="s">
        <v>190</v>
      </c>
      <c r="D402" s="73" t="s">
        <v>482</v>
      </c>
      <c r="E402" s="73" t="s">
        <v>168</v>
      </c>
      <c r="F402" s="76">
        <v>43273.422222222223</v>
      </c>
      <c r="G402" s="76">
        <v>43273.652777777781</v>
      </c>
      <c r="H402" s="73" t="s">
        <v>145</v>
      </c>
      <c r="I402" s="73">
        <v>5.53333333338378</v>
      </c>
      <c r="J402" s="73" t="s">
        <v>190</v>
      </c>
      <c r="K402" s="73"/>
      <c r="L402" s="73"/>
      <c r="M402" s="73">
        <f t="shared" si="13"/>
        <v>1</v>
      </c>
      <c r="N402" s="73">
        <v>0</v>
      </c>
      <c r="O402" s="73">
        <v>1</v>
      </c>
      <c r="P402" s="73">
        <v>0</v>
      </c>
      <c r="Q402" s="73">
        <v>0</v>
      </c>
      <c r="R402" s="73">
        <v>0</v>
      </c>
      <c r="S402" s="73">
        <v>1</v>
      </c>
      <c r="T402" s="73">
        <v>0</v>
      </c>
      <c r="U402" s="73">
        <v>0</v>
      </c>
      <c r="V402" s="73">
        <v>240</v>
      </c>
      <c r="W402" s="73"/>
      <c r="X402" s="73"/>
      <c r="Y402" s="73"/>
      <c r="Z402" s="73"/>
      <c r="AA402" s="73">
        <v>1</v>
      </c>
      <c r="AB402" s="74">
        <f t="shared" si="12"/>
        <v>6</v>
      </c>
      <c r="AC402" s="74"/>
    </row>
    <row r="403" spans="1:29" s="75" customFormat="1" ht="45" x14ac:dyDescent="0.25">
      <c r="A403" s="73">
        <v>393</v>
      </c>
      <c r="B403" s="73" t="s">
        <v>200</v>
      </c>
      <c r="C403" s="73" t="s">
        <v>190</v>
      </c>
      <c r="D403" s="73" t="s">
        <v>449</v>
      </c>
      <c r="E403" s="73" t="s">
        <v>168</v>
      </c>
      <c r="F403" s="76">
        <v>43273.588888888888</v>
      </c>
      <c r="G403" s="76">
        <v>43273.643750000003</v>
      </c>
      <c r="H403" s="73" t="s">
        <v>145</v>
      </c>
      <c r="I403" s="73">
        <v>1.3166666667675599</v>
      </c>
      <c r="J403" s="73" t="s">
        <v>190</v>
      </c>
      <c r="K403" s="73"/>
      <c r="L403" s="73"/>
      <c r="M403" s="73">
        <f t="shared" si="13"/>
        <v>1</v>
      </c>
      <c r="N403" s="73">
        <v>0</v>
      </c>
      <c r="O403" s="73">
        <v>1</v>
      </c>
      <c r="P403" s="73">
        <v>0</v>
      </c>
      <c r="Q403" s="73">
        <v>0</v>
      </c>
      <c r="R403" s="73">
        <v>0</v>
      </c>
      <c r="S403" s="73">
        <v>1</v>
      </c>
      <c r="T403" s="73">
        <v>0</v>
      </c>
      <c r="U403" s="73">
        <v>0</v>
      </c>
      <c r="V403" s="73">
        <v>260</v>
      </c>
      <c r="W403" s="73"/>
      <c r="X403" s="73"/>
      <c r="Y403" s="73"/>
      <c r="Z403" s="73"/>
      <c r="AA403" s="73">
        <v>1</v>
      </c>
      <c r="AB403" s="74">
        <f t="shared" si="12"/>
        <v>6</v>
      </c>
      <c r="AC403" s="74"/>
    </row>
    <row r="404" spans="1:29" s="75" customFormat="1" ht="45" x14ac:dyDescent="0.25">
      <c r="A404" s="73">
        <v>394</v>
      </c>
      <c r="B404" s="73" t="s">
        <v>200</v>
      </c>
      <c r="C404" s="73" t="s">
        <v>190</v>
      </c>
      <c r="D404" s="73" t="s">
        <v>364</v>
      </c>
      <c r="E404" s="73" t="s">
        <v>168</v>
      </c>
      <c r="F404" s="76">
        <v>43273.625</v>
      </c>
      <c r="G404" s="76">
        <v>43273.675000000003</v>
      </c>
      <c r="H404" s="73" t="s">
        <v>145</v>
      </c>
      <c r="I404" s="73">
        <v>1.2000000000698501</v>
      </c>
      <c r="J404" s="73" t="s">
        <v>190</v>
      </c>
      <c r="K404" s="73"/>
      <c r="L404" s="73"/>
      <c r="M404" s="73">
        <f t="shared" si="13"/>
        <v>11</v>
      </c>
      <c r="N404" s="73">
        <v>0</v>
      </c>
      <c r="O404" s="73">
        <v>1</v>
      </c>
      <c r="P404" s="73">
        <v>10</v>
      </c>
      <c r="Q404" s="73">
        <v>0</v>
      </c>
      <c r="R404" s="73">
        <v>0</v>
      </c>
      <c r="S404" s="73">
        <v>11</v>
      </c>
      <c r="T404" s="73">
        <v>0</v>
      </c>
      <c r="U404" s="73">
        <v>0</v>
      </c>
      <c r="V404" s="73">
        <v>90</v>
      </c>
      <c r="W404" s="73"/>
      <c r="X404" s="73"/>
      <c r="Y404" s="73"/>
      <c r="Z404" s="73"/>
      <c r="AA404" s="73">
        <v>1</v>
      </c>
      <c r="AB404" s="74">
        <f t="shared" si="12"/>
        <v>6</v>
      </c>
      <c r="AC404" s="74"/>
    </row>
    <row r="405" spans="1:29" s="75" customFormat="1" ht="45" x14ac:dyDescent="0.25">
      <c r="A405" s="73">
        <v>395</v>
      </c>
      <c r="B405" s="73" t="s">
        <v>200</v>
      </c>
      <c r="C405" s="73" t="s">
        <v>190</v>
      </c>
      <c r="D405" s="73" t="s">
        <v>483</v>
      </c>
      <c r="E405" s="73" t="s">
        <v>168</v>
      </c>
      <c r="F405" s="76">
        <v>43273.665277777778</v>
      </c>
      <c r="G405" s="76">
        <v>43273.75</v>
      </c>
      <c r="H405" s="73" t="s">
        <v>145</v>
      </c>
      <c r="I405" s="73">
        <v>2.0333333333255701</v>
      </c>
      <c r="J405" s="73" t="s">
        <v>190</v>
      </c>
      <c r="K405" s="73"/>
      <c r="L405" s="73"/>
      <c r="M405" s="73">
        <f t="shared" si="13"/>
        <v>1</v>
      </c>
      <c r="N405" s="73">
        <v>0</v>
      </c>
      <c r="O405" s="73">
        <v>1</v>
      </c>
      <c r="P405" s="73">
        <v>0</v>
      </c>
      <c r="Q405" s="73">
        <v>0</v>
      </c>
      <c r="R405" s="73">
        <v>0</v>
      </c>
      <c r="S405" s="73">
        <v>1</v>
      </c>
      <c r="T405" s="73">
        <v>0</v>
      </c>
      <c r="U405" s="73">
        <v>0</v>
      </c>
      <c r="V405" s="73">
        <v>440</v>
      </c>
      <c r="W405" s="73"/>
      <c r="X405" s="73"/>
      <c r="Y405" s="73"/>
      <c r="Z405" s="73"/>
      <c r="AA405" s="73">
        <v>1</v>
      </c>
      <c r="AB405" s="74">
        <f t="shared" si="12"/>
        <v>6</v>
      </c>
      <c r="AC405" s="74"/>
    </row>
    <row r="406" spans="1:29" s="75" customFormat="1" ht="45" x14ac:dyDescent="0.25">
      <c r="A406" s="73">
        <v>396</v>
      </c>
      <c r="B406" s="73" t="s">
        <v>189</v>
      </c>
      <c r="C406" s="73" t="s">
        <v>190</v>
      </c>
      <c r="D406" s="73" t="s">
        <v>245</v>
      </c>
      <c r="E406" s="73" t="s">
        <v>168</v>
      </c>
      <c r="F406" s="76">
        <v>43274.416666666664</v>
      </c>
      <c r="G406" s="76">
        <v>43274.452777777777</v>
      </c>
      <c r="H406" s="73" t="s">
        <v>145</v>
      </c>
      <c r="I406" s="73">
        <v>0.86666666669771097</v>
      </c>
      <c r="J406" s="73" t="s">
        <v>190</v>
      </c>
      <c r="K406" s="73"/>
      <c r="L406" s="73"/>
      <c r="M406" s="73">
        <f t="shared" si="13"/>
        <v>1</v>
      </c>
      <c r="N406" s="73">
        <v>0</v>
      </c>
      <c r="O406" s="73">
        <v>1</v>
      </c>
      <c r="P406" s="73">
        <v>0</v>
      </c>
      <c r="Q406" s="73">
        <v>0</v>
      </c>
      <c r="R406" s="73">
        <v>0</v>
      </c>
      <c r="S406" s="73">
        <v>1</v>
      </c>
      <c r="T406" s="73">
        <v>0</v>
      </c>
      <c r="U406" s="73">
        <v>0</v>
      </c>
      <c r="V406" s="73">
        <v>100</v>
      </c>
      <c r="W406" s="73"/>
      <c r="X406" s="73"/>
      <c r="Y406" s="73"/>
      <c r="Z406" s="73"/>
      <c r="AA406" s="73">
        <v>1</v>
      </c>
      <c r="AB406" s="74">
        <f t="shared" si="12"/>
        <v>6</v>
      </c>
      <c r="AC406" s="74"/>
    </row>
    <row r="407" spans="1:29" s="75" customFormat="1" ht="45" x14ac:dyDescent="0.25">
      <c r="A407" s="73">
        <v>397</v>
      </c>
      <c r="B407" s="73" t="s">
        <v>200</v>
      </c>
      <c r="C407" s="73" t="s">
        <v>190</v>
      </c>
      <c r="D407" s="73" t="s">
        <v>420</v>
      </c>
      <c r="E407" s="73" t="s">
        <v>168</v>
      </c>
      <c r="F407" s="76">
        <v>43274.455555555556</v>
      </c>
      <c r="G407" s="76">
        <v>43274.46597222222</v>
      </c>
      <c r="H407" s="73" t="s">
        <v>145</v>
      </c>
      <c r="I407" s="73">
        <v>0.24999999994179201</v>
      </c>
      <c r="J407" s="73" t="s">
        <v>190</v>
      </c>
      <c r="K407" s="73"/>
      <c r="L407" s="73"/>
      <c r="M407" s="73">
        <f t="shared" si="13"/>
        <v>1</v>
      </c>
      <c r="N407" s="73">
        <v>0</v>
      </c>
      <c r="O407" s="73">
        <v>1</v>
      </c>
      <c r="P407" s="73">
        <v>0</v>
      </c>
      <c r="Q407" s="73">
        <v>0</v>
      </c>
      <c r="R407" s="73">
        <v>0</v>
      </c>
      <c r="S407" s="73">
        <v>1</v>
      </c>
      <c r="T407" s="73">
        <v>0</v>
      </c>
      <c r="U407" s="73">
        <v>0</v>
      </c>
      <c r="V407" s="73">
        <v>380</v>
      </c>
      <c r="W407" s="73"/>
      <c r="X407" s="73"/>
      <c r="Y407" s="73"/>
      <c r="Z407" s="73"/>
      <c r="AA407" s="73">
        <v>1</v>
      </c>
      <c r="AB407" s="74">
        <f t="shared" si="12"/>
        <v>6</v>
      </c>
      <c r="AC407" s="74"/>
    </row>
    <row r="408" spans="1:29" s="75" customFormat="1" ht="45" x14ac:dyDescent="0.25">
      <c r="A408" s="73">
        <v>398</v>
      </c>
      <c r="B408" s="73" t="s">
        <v>219</v>
      </c>
      <c r="C408" s="73" t="s">
        <v>190</v>
      </c>
      <c r="D408" s="73" t="s">
        <v>484</v>
      </c>
      <c r="E408" s="73" t="s">
        <v>168</v>
      </c>
      <c r="F408" s="76">
        <v>43274.560416666667</v>
      </c>
      <c r="G408" s="76">
        <v>43274.600694444445</v>
      </c>
      <c r="H408" s="73" t="s">
        <v>146</v>
      </c>
      <c r="I408" s="73">
        <v>0.96666666667442802</v>
      </c>
      <c r="J408" s="73" t="s">
        <v>190</v>
      </c>
      <c r="K408" s="73"/>
      <c r="L408" s="73"/>
      <c r="M408" s="73">
        <f t="shared" si="13"/>
        <v>1</v>
      </c>
      <c r="N408" s="73">
        <v>0</v>
      </c>
      <c r="O408" s="73">
        <v>1</v>
      </c>
      <c r="P408" s="73">
        <v>0</v>
      </c>
      <c r="Q408" s="73">
        <v>0</v>
      </c>
      <c r="R408" s="73">
        <v>0</v>
      </c>
      <c r="S408" s="73">
        <v>1</v>
      </c>
      <c r="T408" s="73">
        <v>0</v>
      </c>
      <c r="U408" s="73">
        <v>0</v>
      </c>
      <c r="V408" s="73">
        <v>520</v>
      </c>
      <c r="W408" s="73"/>
      <c r="X408" s="73" t="s">
        <v>485</v>
      </c>
      <c r="Y408" s="73" t="s">
        <v>243</v>
      </c>
      <c r="Z408" s="73" t="s">
        <v>236</v>
      </c>
      <c r="AA408" s="73">
        <v>1</v>
      </c>
      <c r="AB408" s="74">
        <f t="shared" si="12"/>
        <v>6</v>
      </c>
      <c r="AC408" s="74"/>
    </row>
    <row r="409" spans="1:29" s="75" customFormat="1" ht="45" x14ac:dyDescent="0.25">
      <c r="A409" s="73">
        <v>399</v>
      </c>
      <c r="B409" s="73" t="s">
        <v>200</v>
      </c>
      <c r="C409" s="73" t="s">
        <v>190</v>
      </c>
      <c r="D409" s="73" t="s">
        <v>486</v>
      </c>
      <c r="E409" s="73" t="s">
        <v>168</v>
      </c>
      <c r="F409" s="76">
        <v>43274.662499999999</v>
      </c>
      <c r="G409" s="76">
        <v>43274.708333333336</v>
      </c>
      <c r="H409" s="73" t="s">
        <v>146</v>
      </c>
      <c r="I409" s="73">
        <v>1.10000000009313</v>
      </c>
      <c r="J409" s="73" t="s">
        <v>190</v>
      </c>
      <c r="K409" s="73"/>
      <c r="L409" s="73"/>
      <c r="M409" s="73">
        <f t="shared" si="13"/>
        <v>1</v>
      </c>
      <c r="N409" s="73">
        <v>0</v>
      </c>
      <c r="O409" s="73">
        <v>1</v>
      </c>
      <c r="P409" s="73">
        <v>0</v>
      </c>
      <c r="Q409" s="73">
        <v>0</v>
      </c>
      <c r="R409" s="73">
        <v>0</v>
      </c>
      <c r="S409" s="73">
        <v>1</v>
      </c>
      <c r="T409" s="73">
        <v>0</v>
      </c>
      <c r="U409" s="73">
        <v>0</v>
      </c>
      <c r="V409" s="73">
        <v>750</v>
      </c>
      <c r="W409" s="73"/>
      <c r="X409" s="73" t="s">
        <v>487</v>
      </c>
      <c r="Y409" s="73" t="s">
        <v>198</v>
      </c>
      <c r="Z409" s="73" t="s">
        <v>236</v>
      </c>
      <c r="AA409" s="73">
        <v>0</v>
      </c>
      <c r="AB409" s="74">
        <f t="shared" si="12"/>
        <v>6</v>
      </c>
      <c r="AC409" s="74"/>
    </row>
    <row r="410" spans="1:29" s="75" customFormat="1" ht="45" x14ac:dyDescent="0.25">
      <c r="A410" s="73">
        <v>400</v>
      </c>
      <c r="B410" s="73" t="s">
        <v>189</v>
      </c>
      <c r="C410" s="73" t="s">
        <v>190</v>
      </c>
      <c r="D410" s="73" t="s">
        <v>488</v>
      </c>
      <c r="E410" s="73" t="s">
        <v>168</v>
      </c>
      <c r="F410" s="76">
        <v>43276.413194444445</v>
      </c>
      <c r="G410" s="76">
        <v>43276.75</v>
      </c>
      <c r="H410" s="73" t="s">
        <v>145</v>
      </c>
      <c r="I410" s="73">
        <v>8.0833333333139308</v>
      </c>
      <c r="J410" s="73" t="s">
        <v>190</v>
      </c>
      <c r="K410" s="73"/>
      <c r="L410" s="73"/>
      <c r="M410" s="73">
        <f t="shared" si="13"/>
        <v>1</v>
      </c>
      <c r="N410" s="73">
        <v>0</v>
      </c>
      <c r="O410" s="73">
        <v>1</v>
      </c>
      <c r="P410" s="73">
        <v>0</v>
      </c>
      <c r="Q410" s="73">
        <v>0</v>
      </c>
      <c r="R410" s="73">
        <v>0</v>
      </c>
      <c r="S410" s="73">
        <v>1</v>
      </c>
      <c r="T410" s="73">
        <v>0</v>
      </c>
      <c r="U410" s="73">
        <v>0</v>
      </c>
      <c r="V410" s="73">
        <v>270</v>
      </c>
      <c r="W410" s="73"/>
      <c r="X410" s="73"/>
      <c r="Y410" s="73"/>
      <c r="Z410" s="73"/>
      <c r="AA410" s="73">
        <v>1</v>
      </c>
      <c r="AB410" s="74">
        <f t="shared" si="12"/>
        <v>6</v>
      </c>
      <c r="AC410" s="74"/>
    </row>
    <row r="411" spans="1:29" s="75" customFormat="1" ht="45" x14ac:dyDescent="0.25">
      <c r="A411" s="73">
        <v>401</v>
      </c>
      <c r="B411" s="73" t="s">
        <v>189</v>
      </c>
      <c r="C411" s="73" t="s">
        <v>190</v>
      </c>
      <c r="D411" s="73" t="s">
        <v>304</v>
      </c>
      <c r="E411" s="73" t="s">
        <v>168</v>
      </c>
      <c r="F411" s="76">
        <v>43276.414583333331</v>
      </c>
      <c r="G411" s="76">
        <v>43276.75</v>
      </c>
      <c r="H411" s="73" t="s">
        <v>145</v>
      </c>
      <c r="I411" s="73">
        <v>8.0500000000465697</v>
      </c>
      <c r="J411" s="73" t="s">
        <v>190</v>
      </c>
      <c r="K411" s="73"/>
      <c r="L411" s="73"/>
      <c r="M411" s="73">
        <f t="shared" si="13"/>
        <v>1</v>
      </c>
      <c r="N411" s="73">
        <v>0</v>
      </c>
      <c r="O411" s="73">
        <v>1</v>
      </c>
      <c r="P411" s="73">
        <v>0</v>
      </c>
      <c r="Q411" s="73">
        <v>0</v>
      </c>
      <c r="R411" s="73">
        <v>0</v>
      </c>
      <c r="S411" s="73">
        <v>1</v>
      </c>
      <c r="T411" s="73">
        <v>0</v>
      </c>
      <c r="U411" s="73">
        <v>0</v>
      </c>
      <c r="V411" s="73">
        <v>330</v>
      </c>
      <c r="W411" s="73"/>
      <c r="X411" s="73"/>
      <c r="Y411" s="73"/>
      <c r="Z411" s="73"/>
      <c r="AA411" s="73">
        <v>1</v>
      </c>
      <c r="AB411" s="74">
        <f t="shared" si="12"/>
        <v>6</v>
      </c>
      <c r="AC411" s="74"/>
    </row>
    <row r="412" spans="1:29" s="75" customFormat="1" ht="45" x14ac:dyDescent="0.25">
      <c r="A412" s="73">
        <v>402</v>
      </c>
      <c r="B412" s="73" t="s">
        <v>200</v>
      </c>
      <c r="C412" s="73" t="s">
        <v>190</v>
      </c>
      <c r="D412" s="73" t="s">
        <v>489</v>
      </c>
      <c r="E412" s="73" t="s">
        <v>168</v>
      </c>
      <c r="F412" s="76">
        <v>43276.417361111111</v>
      </c>
      <c r="G412" s="76">
        <v>43276.650694444441</v>
      </c>
      <c r="H412" s="73" t="s">
        <v>145</v>
      </c>
      <c r="I412" s="73">
        <v>5.5999999999185102</v>
      </c>
      <c r="J412" s="73" t="s">
        <v>190</v>
      </c>
      <c r="K412" s="73"/>
      <c r="L412" s="73"/>
      <c r="M412" s="73">
        <f t="shared" si="13"/>
        <v>2</v>
      </c>
      <c r="N412" s="73">
        <v>0</v>
      </c>
      <c r="O412" s="73">
        <v>1</v>
      </c>
      <c r="P412" s="73">
        <v>1</v>
      </c>
      <c r="Q412" s="73">
        <v>0</v>
      </c>
      <c r="R412" s="73">
        <v>0</v>
      </c>
      <c r="S412" s="73">
        <v>2</v>
      </c>
      <c r="T412" s="73">
        <v>0</v>
      </c>
      <c r="U412" s="73">
        <v>0</v>
      </c>
      <c r="V412" s="73">
        <v>40</v>
      </c>
      <c r="W412" s="73"/>
      <c r="X412" s="73"/>
      <c r="Y412" s="73"/>
      <c r="Z412" s="73"/>
      <c r="AA412" s="73">
        <v>1</v>
      </c>
      <c r="AB412" s="74">
        <f t="shared" si="12"/>
        <v>6</v>
      </c>
      <c r="AC412" s="74"/>
    </row>
    <row r="413" spans="1:29" s="75" customFormat="1" ht="45" x14ac:dyDescent="0.25">
      <c r="A413" s="73">
        <v>403</v>
      </c>
      <c r="B413" s="73" t="s">
        <v>195</v>
      </c>
      <c r="C413" s="73" t="s">
        <v>190</v>
      </c>
      <c r="D413" s="73" t="s">
        <v>306</v>
      </c>
      <c r="E413" s="73" t="s">
        <v>168</v>
      </c>
      <c r="F413" s="76">
        <v>43276.566666666666</v>
      </c>
      <c r="G413" s="76">
        <v>43276.566666666666</v>
      </c>
      <c r="H413" s="73" t="s">
        <v>146</v>
      </c>
      <c r="I413" s="73">
        <v>0</v>
      </c>
      <c r="J413" s="73" t="s">
        <v>190</v>
      </c>
      <c r="K413" s="73"/>
      <c r="L413" s="73"/>
      <c r="M413" s="73">
        <f t="shared" si="13"/>
        <v>1</v>
      </c>
      <c r="N413" s="73">
        <v>0</v>
      </c>
      <c r="O413" s="73">
        <v>1</v>
      </c>
      <c r="P413" s="73">
        <v>0</v>
      </c>
      <c r="Q413" s="73">
        <v>0</v>
      </c>
      <c r="R413" s="73">
        <v>0</v>
      </c>
      <c r="S413" s="73">
        <v>1</v>
      </c>
      <c r="T413" s="73">
        <v>0</v>
      </c>
      <c r="U413" s="73">
        <v>0</v>
      </c>
      <c r="V413" s="73">
        <v>130</v>
      </c>
      <c r="W413" s="73"/>
      <c r="X413" s="73" t="s">
        <v>490</v>
      </c>
      <c r="Y413" s="73" t="s">
        <v>458</v>
      </c>
      <c r="Z413" s="73" t="s">
        <v>236</v>
      </c>
      <c r="AA413" s="73">
        <v>0</v>
      </c>
      <c r="AB413" s="74">
        <f t="shared" si="12"/>
        <v>6</v>
      </c>
      <c r="AC413" s="74"/>
    </row>
    <row r="414" spans="1:29" s="75" customFormat="1" ht="45" x14ac:dyDescent="0.25">
      <c r="A414" s="73">
        <v>404</v>
      </c>
      <c r="B414" s="73" t="s">
        <v>200</v>
      </c>
      <c r="C414" s="73" t="s">
        <v>190</v>
      </c>
      <c r="D414" s="73" t="s">
        <v>365</v>
      </c>
      <c r="E414" s="73" t="s">
        <v>168</v>
      </c>
      <c r="F414" s="76">
        <v>43276.584027777775</v>
      </c>
      <c r="G414" s="76">
        <v>43276.632638888892</v>
      </c>
      <c r="H414" s="73" t="s">
        <v>146</v>
      </c>
      <c r="I414" s="73">
        <v>1.1666666668024801</v>
      </c>
      <c r="J414" s="73" t="s">
        <v>190</v>
      </c>
      <c r="K414" s="73"/>
      <c r="L414" s="73"/>
      <c r="M414" s="73">
        <f t="shared" si="13"/>
        <v>1</v>
      </c>
      <c r="N414" s="73">
        <v>0</v>
      </c>
      <c r="O414" s="73">
        <v>1</v>
      </c>
      <c r="P414" s="73">
        <v>0</v>
      </c>
      <c r="Q414" s="73">
        <v>0</v>
      </c>
      <c r="R414" s="73">
        <v>0</v>
      </c>
      <c r="S414" s="73">
        <v>1</v>
      </c>
      <c r="T414" s="73">
        <v>0</v>
      </c>
      <c r="U414" s="73">
        <v>0</v>
      </c>
      <c r="V414" s="73">
        <v>330</v>
      </c>
      <c r="W414" s="73"/>
      <c r="X414" s="73" t="s">
        <v>491</v>
      </c>
      <c r="Y414" s="73" t="s">
        <v>386</v>
      </c>
      <c r="Z414" s="73" t="s">
        <v>492</v>
      </c>
      <c r="AA414" s="73">
        <v>1</v>
      </c>
      <c r="AB414" s="74">
        <f t="shared" si="12"/>
        <v>6</v>
      </c>
      <c r="AC414" s="74"/>
    </row>
    <row r="415" spans="1:29" s="75" customFormat="1" ht="45" x14ac:dyDescent="0.25">
      <c r="A415" s="73">
        <v>405</v>
      </c>
      <c r="B415" s="73" t="s">
        <v>189</v>
      </c>
      <c r="C415" s="73" t="s">
        <v>190</v>
      </c>
      <c r="D415" s="73" t="s">
        <v>493</v>
      </c>
      <c r="E415" s="73" t="s">
        <v>168</v>
      </c>
      <c r="F415" s="76">
        <v>43277.348611111112</v>
      </c>
      <c r="G415" s="76">
        <v>43277.348611111112</v>
      </c>
      <c r="H415" s="73" t="s">
        <v>146</v>
      </c>
      <c r="I415" s="73">
        <v>0</v>
      </c>
      <c r="J415" s="73" t="s">
        <v>190</v>
      </c>
      <c r="K415" s="73"/>
      <c r="L415" s="73"/>
      <c r="M415" s="73">
        <f t="shared" si="13"/>
        <v>2</v>
      </c>
      <c r="N415" s="73">
        <v>0</v>
      </c>
      <c r="O415" s="73">
        <v>1</v>
      </c>
      <c r="P415" s="73">
        <v>1</v>
      </c>
      <c r="Q415" s="73">
        <v>0</v>
      </c>
      <c r="R415" s="73">
        <v>0</v>
      </c>
      <c r="S415" s="73">
        <v>2</v>
      </c>
      <c r="T415" s="73">
        <v>0</v>
      </c>
      <c r="U415" s="73">
        <v>0</v>
      </c>
      <c r="V415" s="73">
        <v>170</v>
      </c>
      <c r="W415" s="73"/>
      <c r="X415" s="73" t="s">
        <v>494</v>
      </c>
      <c r="Y415" s="73" t="s">
        <v>458</v>
      </c>
      <c r="Z415" s="73" t="s">
        <v>236</v>
      </c>
      <c r="AA415" s="73">
        <v>0</v>
      </c>
      <c r="AB415" s="74">
        <f t="shared" si="12"/>
        <v>6</v>
      </c>
      <c r="AC415" s="74"/>
    </row>
    <row r="416" spans="1:29" s="75" customFormat="1" ht="45" x14ac:dyDescent="0.25">
      <c r="A416" s="73">
        <v>406</v>
      </c>
      <c r="B416" s="73" t="s">
        <v>195</v>
      </c>
      <c r="C416" s="73" t="s">
        <v>190</v>
      </c>
      <c r="D416" s="73" t="s">
        <v>493</v>
      </c>
      <c r="E416" s="73" t="s">
        <v>168</v>
      </c>
      <c r="F416" s="76">
        <v>43277.413888888892</v>
      </c>
      <c r="G416" s="76">
        <v>43277.59652777778</v>
      </c>
      <c r="H416" s="73" t="s">
        <v>145</v>
      </c>
      <c r="I416" s="73">
        <v>4.3833333333022901</v>
      </c>
      <c r="J416" s="73" t="s">
        <v>190</v>
      </c>
      <c r="K416" s="73"/>
      <c r="L416" s="73"/>
      <c r="M416" s="73">
        <f t="shared" si="13"/>
        <v>1</v>
      </c>
      <c r="N416" s="73">
        <v>0</v>
      </c>
      <c r="O416" s="73">
        <v>1</v>
      </c>
      <c r="P416" s="73">
        <v>0</v>
      </c>
      <c r="Q416" s="73">
        <v>0</v>
      </c>
      <c r="R416" s="73">
        <v>0</v>
      </c>
      <c r="S416" s="73">
        <v>1</v>
      </c>
      <c r="T416" s="73">
        <v>0</v>
      </c>
      <c r="U416" s="73">
        <v>0</v>
      </c>
      <c r="V416" s="73">
        <v>110</v>
      </c>
      <c r="W416" s="73"/>
      <c r="X416" s="73"/>
      <c r="Y416" s="73"/>
      <c r="Z416" s="73"/>
      <c r="AA416" s="73">
        <v>1</v>
      </c>
      <c r="AB416" s="74">
        <f t="shared" si="12"/>
        <v>6</v>
      </c>
      <c r="AC416" s="74"/>
    </row>
    <row r="417" spans="1:29" s="75" customFormat="1" ht="45" x14ac:dyDescent="0.25">
      <c r="A417" s="73">
        <v>407</v>
      </c>
      <c r="B417" s="73" t="s">
        <v>219</v>
      </c>
      <c r="C417" s="73" t="s">
        <v>190</v>
      </c>
      <c r="D417" s="73" t="s">
        <v>495</v>
      </c>
      <c r="E417" s="73" t="s">
        <v>264</v>
      </c>
      <c r="F417" s="76">
        <v>43278.239583333336</v>
      </c>
      <c r="G417" s="76">
        <v>43278.240277777775</v>
      </c>
      <c r="H417" s="73" t="s">
        <v>146</v>
      </c>
      <c r="I417" s="73">
        <v>1.6666666546370799E-2</v>
      </c>
      <c r="J417" s="73" t="s">
        <v>190</v>
      </c>
      <c r="K417" s="73"/>
      <c r="L417" s="73"/>
      <c r="M417" s="73">
        <f t="shared" si="13"/>
        <v>1</v>
      </c>
      <c r="N417" s="73">
        <v>0</v>
      </c>
      <c r="O417" s="73">
        <v>1</v>
      </c>
      <c r="P417" s="73">
        <v>0</v>
      </c>
      <c r="Q417" s="73">
        <v>0</v>
      </c>
      <c r="R417" s="73">
        <v>0</v>
      </c>
      <c r="S417" s="73">
        <v>1</v>
      </c>
      <c r="T417" s="73">
        <v>0</v>
      </c>
      <c r="U417" s="73">
        <v>0</v>
      </c>
      <c r="V417" s="73">
        <v>370</v>
      </c>
      <c r="W417" s="73"/>
      <c r="X417" s="73" t="s">
        <v>496</v>
      </c>
      <c r="Y417" s="73" t="s">
        <v>458</v>
      </c>
      <c r="Z417" s="73" t="s">
        <v>236</v>
      </c>
      <c r="AA417" s="73">
        <v>0</v>
      </c>
      <c r="AB417" s="74">
        <f t="shared" si="12"/>
        <v>6</v>
      </c>
      <c r="AC417" s="74"/>
    </row>
    <row r="418" spans="1:29" s="75" customFormat="1" ht="45" x14ac:dyDescent="0.25">
      <c r="A418" s="73">
        <v>408</v>
      </c>
      <c r="B418" s="73" t="s">
        <v>208</v>
      </c>
      <c r="C418" s="73" t="s">
        <v>190</v>
      </c>
      <c r="D418" s="73" t="s">
        <v>427</v>
      </c>
      <c r="E418" s="73" t="s">
        <v>168</v>
      </c>
      <c r="F418" s="76">
        <v>43278.460416666669</v>
      </c>
      <c r="G418" s="76">
        <v>43278.578472222223</v>
      </c>
      <c r="H418" s="73" t="s">
        <v>145</v>
      </c>
      <c r="I418" s="73">
        <v>2.8333333333139299</v>
      </c>
      <c r="J418" s="73" t="s">
        <v>190</v>
      </c>
      <c r="K418" s="73"/>
      <c r="L418" s="73"/>
      <c r="M418" s="73">
        <f t="shared" si="13"/>
        <v>1</v>
      </c>
      <c r="N418" s="73">
        <v>0</v>
      </c>
      <c r="O418" s="73">
        <v>1</v>
      </c>
      <c r="P418" s="73">
        <v>0</v>
      </c>
      <c r="Q418" s="73">
        <v>0</v>
      </c>
      <c r="R418" s="73">
        <v>0</v>
      </c>
      <c r="S418" s="73">
        <v>1</v>
      </c>
      <c r="T418" s="73">
        <v>0</v>
      </c>
      <c r="U418" s="73">
        <v>0</v>
      </c>
      <c r="V418" s="73">
        <v>1250</v>
      </c>
      <c r="W418" s="73"/>
      <c r="X418" s="73"/>
      <c r="Y418" s="73"/>
      <c r="Z418" s="73"/>
      <c r="AA418" s="73">
        <v>1</v>
      </c>
      <c r="AB418" s="74">
        <f t="shared" si="12"/>
        <v>6</v>
      </c>
      <c r="AC418" s="74"/>
    </row>
    <row r="419" spans="1:29" s="75" customFormat="1" ht="45" x14ac:dyDescent="0.25">
      <c r="A419" s="73">
        <v>409</v>
      </c>
      <c r="B419" s="73" t="s">
        <v>219</v>
      </c>
      <c r="C419" s="73" t="s">
        <v>190</v>
      </c>
      <c r="D419" s="73" t="s">
        <v>255</v>
      </c>
      <c r="E419" s="73" t="s">
        <v>168</v>
      </c>
      <c r="F419" s="76">
        <v>43278.545138888891</v>
      </c>
      <c r="G419" s="76">
        <v>43278.649305555555</v>
      </c>
      <c r="H419" s="73" t="s">
        <v>145</v>
      </c>
      <c r="I419" s="73">
        <v>2.4999999999417901</v>
      </c>
      <c r="J419" s="73" t="s">
        <v>190</v>
      </c>
      <c r="K419" s="73"/>
      <c r="L419" s="73"/>
      <c r="M419" s="73">
        <f t="shared" si="13"/>
        <v>1</v>
      </c>
      <c r="N419" s="73">
        <v>0</v>
      </c>
      <c r="O419" s="73">
        <v>1</v>
      </c>
      <c r="P419" s="73">
        <v>0</v>
      </c>
      <c r="Q419" s="73">
        <v>0</v>
      </c>
      <c r="R419" s="73">
        <v>0</v>
      </c>
      <c r="S419" s="73">
        <v>1</v>
      </c>
      <c r="T419" s="73">
        <v>0</v>
      </c>
      <c r="U419" s="73">
        <v>0</v>
      </c>
      <c r="V419" s="73">
        <v>420</v>
      </c>
      <c r="W419" s="73"/>
      <c r="X419" s="73"/>
      <c r="Y419" s="73"/>
      <c r="Z419" s="73"/>
      <c r="AA419" s="73">
        <v>1</v>
      </c>
      <c r="AB419" s="74">
        <f t="shared" si="12"/>
        <v>6</v>
      </c>
      <c r="AC419" s="74"/>
    </row>
    <row r="420" spans="1:29" s="75" customFormat="1" ht="45" x14ac:dyDescent="0.25">
      <c r="A420" s="73">
        <v>410</v>
      </c>
      <c r="B420" s="73" t="s">
        <v>219</v>
      </c>
      <c r="C420" s="73" t="s">
        <v>190</v>
      </c>
      <c r="D420" s="73" t="s">
        <v>497</v>
      </c>
      <c r="E420" s="73" t="s">
        <v>168</v>
      </c>
      <c r="F420" s="76">
        <v>43279.071527777778</v>
      </c>
      <c r="G420" s="76">
        <v>43279.072222222225</v>
      </c>
      <c r="H420" s="73" t="s">
        <v>146</v>
      </c>
      <c r="I420" s="73">
        <v>1.66666667209938E-2</v>
      </c>
      <c r="J420" s="73" t="s">
        <v>190</v>
      </c>
      <c r="K420" s="73"/>
      <c r="L420" s="73"/>
      <c r="M420" s="73">
        <f t="shared" si="13"/>
        <v>1</v>
      </c>
      <c r="N420" s="73">
        <v>0</v>
      </c>
      <c r="O420" s="73">
        <v>1</v>
      </c>
      <c r="P420" s="73">
        <v>0</v>
      </c>
      <c r="Q420" s="73">
        <v>0</v>
      </c>
      <c r="R420" s="73">
        <v>0</v>
      </c>
      <c r="S420" s="73">
        <v>1</v>
      </c>
      <c r="T420" s="73">
        <v>0</v>
      </c>
      <c r="U420" s="73">
        <v>0</v>
      </c>
      <c r="V420" s="73">
        <v>670</v>
      </c>
      <c r="W420" s="73"/>
      <c r="X420" s="73" t="s">
        <v>498</v>
      </c>
      <c r="Y420" s="73" t="s">
        <v>458</v>
      </c>
      <c r="Z420" s="73" t="s">
        <v>236</v>
      </c>
      <c r="AA420" s="73">
        <v>0</v>
      </c>
      <c r="AB420" s="74">
        <f t="shared" si="12"/>
        <v>6</v>
      </c>
      <c r="AC420" s="74"/>
    </row>
    <row r="421" spans="1:29" s="75" customFormat="1" ht="45" x14ac:dyDescent="0.25">
      <c r="A421" s="73">
        <v>411</v>
      </c>
      <c r="B421" s="73" t="s">
        <v>219</v>
      </c>
      <c r="C421" s="73" t="s">
        <v>190</v>
      </c>
      <c r="D421" s="73" t="s">
        <v>499</v>
      </c>
      <c r="E421" s="73" t="s">
        <v>168</v>
      </c>
      <c r="F421" s="76">
        <v>43279.079861111109</v>
      </c>
      <c r="G421" s="76">
        <v>43279.080555555556</v>
      </c>
      <c r="H421" s="73" t="s">
        <v>146</v>
      </c>
      <c r="I421" s="73">
        <v>1.66666667209938E-2</v>
      </c>
      <c r="J421" s="73" t="s">
        <v>190</v>
      </c>
      <c r="K421" s="73"/>
      <c r="L421" s="73"/>
      <c r="M421" s="73">
        <f t="shared" si="13"/>
        <v>6</v>
      </c>
      <c r="N421" s="73">
        <v>0</v>
      </c>
      <c r="O421" s="73">
        <v>1</v>
      </c>
      <c r="P421" s="73">
        <v>5</v>
      </c>
      <c r="Q421" s="73">
        <v>0</v>
      </c>
      <c r="R421" s="73">
        <v>1</v>
      </c>
      <c r="S421" s="73">
        <v>5</v>
      </c>
      <c r="T421" s="73">
        <v>0</v>
      </c>
      <c r="U421" s="73">
        <v>0</v>
      </c>
      <c r="V421" s="73">
        <v>410</v>
      </c>
      <c r="W421" s="73"/>
      <c r="X421" s="73" t="s">
        <v>500</v>
      </c>
      <c r="Y421" s="73" t="s">
        <v>458</v>
      </c>
      <c r="Z421" s="73" t="s">
        <v>236</v>
      </c>
      <c r="AA421" s="73">
        <v>0</v>
      </c>
      <c r="AB421" s="74">
        <f t="shared" si="12"/>
        <v>6</v>
      </c>
      <c r="AC421" s="74"/>
    </row>
    <row r="422" spans="1:29" s="75" customFormat="1" ht="45" x14ac:dyDescent="0.25">
      <c r="A422" s="73">
        <v>412</v>
      </c>
      <c r="B422" s="73" t="s">
        <v>219</v>
      </c>
      <c r="C422" s="73" t="s">
        <v>190</v>
      </c>
      <c r="D422" s="73" t="s">
        <v>501</v>
      </c>
      <c r="E422" s="73" t="s">
        <v>168</v>
      </c>
      <c r="F422" s="76">
        <v>43279.079861111109</v>
      </c>
      <c r="G422" s="76">
        <v>43279.080555555556</v>
      </c>
      <c r="H422" s="73" t="s">
        <v>146</v>
      </c>
      <c r="I422" s="73">
        <v>1.66666667209938E-2</v>
      </c>
      <c r="J422" s="73" t="s">
        <v>190</v>
      </c>
      <c r="K422" s="73"/>
      <c r="L422" s="73"/>
      <c r="M422" s="73">
        <f t="shared" si="13"/>
        <v>1</v>
      </c>
      <c r="N422" s="73">
        <v>0</v>
      </c>
      <c r="O422" s="73">
        <v>1</v>
      </c>
      <c r="P422" s="73">
        <v>0</v>
      </c>
      <c r="Q422" s="73">
        <v>0</v>
      </c>
      <c r="R422" s="73">
        <v>0</v>
      </c>
      <c r="S422" s="73">
        <v>1</v>
      </c>
      <c r="T422" s="73">
        <v>0</v>
      </c>
      <c r="U422" s="73">
        <v>0</v>
      </c>
      <c r="V422" s="73">
        <v>450</v>
      </c>
      <c r="W422" s="73"/>
      <c r="X422" s="73" t="s">
        <v>500</v>
      </c>
      <c r="Y422" s="73" t="s">
        <v>458</v>
      </c>
      <c r="Z422" s="73" t="s">
        <v>236</v>
      </c>
      <c r="AA422" s="73">
        <v>0</v>
      </c>
      <c r="AB422" s="74">
        <f t="shared" si="12"/>
        <v>6</v>
      </c>
      <c r="AC422" s="74"/>
    </row>
    <row r="423" spans="1:29" s="75" customFormat="1" ht="45" x14ac:dyDescent="0.25">
      <c r="A423" s="73">
        <v>413</v>
      </c>
      <c r="B423" s="73" t="s">
        <v>219</v>
      </c>
      <c r="C423" s="73" t="s">
        <v>190</v>
      </c>
      <c r="D423" s="73" t="s">
        <v>502</v>
      </c>
      <c r="E423" s="73" t="s">
        <v>168</v>
      </c>
      <c r="F423" s="76">
        <v>43279.079861111109</v>
      </c>
      <c r="G423" s="76">
        <v>43279.080555555556</v>
      </c>
      <c r="H423" s="73" t="s">
        <v>146</v>
      </c>
      <c r="I423" s="73">
        <v>1.66666667209938E-2</v>
      </c>
      <c r="J423" s="73" t="s">
        <v>190</v>
      </c>
      <c r="K423" s="73"/>
      <c r="L423" s="73"/>
      <c r="M423" s="73">
        <f t="shared" si="13"/>
        <v>2</v>
      </c>
      <c r="N423" s="73">
        <v>0</v>
      </c>
      <c r="O423" s="73">
        <v>1</v>
      </c>
      <c r="P423" s="73">
        <v>1</v>
      </c>
      <c r="Q423" s="73">
        <v>0</v>
      </c>
      <c r="R423" s="73">
        <v>0</v>
      </c>
      <c r="S423" s="73">
        <v>2</v>
      </c>
      <c r="T423" s="73">
        <v>0</v>
      </c>
      <c r="U423" s="73">
        <v>0</v>
      </c>
      <c r="V423" s="73">
        <v>840</v>
      </c>
      <c r="W423" s="73"/>
      <c r="X423" s="73" t="s">
        <v>500</v>
      </c>
      <c r="Y423" s="73" t="s">
        <v>458</v>
      </c>
      <c r="Z423" s="73" t="s">
        <v>236</v>
      </c>
      <c r="AA423" s="73">
        <v>0</v>
      </c>
      <c r="AB423" s="74">
        <f t="shared" si="12"/>
        <v>6</v>
      </c>
      <c r="AC423" s="74"/>
    </row>
    <row r="424" spans="1:29" s="75" customFormat="1" ht="45" x14ac:dyDescent="0.25">
      <c r="A424" s="73">
        <v>414</v>
      </c>
      <c r="B424" s="73" t="s">
        <v>219</v>
      </c>
      <c r="C424" s="73" t="s">
        <v>190</v>
      </c>
      <c r="D424" s="73" t="s">
        <v>503</v>
      </c>
      <c r="E424" s="73" t="s">
        <v>264</v>
      </c>
      <c r="F424" s="76">
        <v>43279.097916666666</v>
      </c>
      <c r="G424" s="76">
        <v>43279.098611111112</v>
      </c>
      <c r="H424" s="73" t="s">
        <v>146</v>
      </c>
      <c r="I424" s="73">
        <v>1.66666667209938E-2</v>
      </c>
      <c r="J424" s="73" t="s">
        <v>190</v>
      </c>
      <c r="K424" s="73"/>
      <c r="L424" s="73"/>
      <c r="M424" s="73">
        <f t="shared" si="13"/>
        <v>1</v>
      </c>
      <c r="N424" s="73">
        <v>0</v>
      </c>
      <c r="O424" s="73">
        <v>1</v>
      </c>
      <c r="P424" s="73">
        <v>0</v>
      </c>
      <c r="Q424" s="73">
        <v>0</v>
      </c>
      <c r="R424" s="73">
        <v>0</v>
      </c>
      <c r="S424" s="73">
        <v>1</v>
      </c>
      <c r="T424" s="73">
        <v>0</v>
      </c>
      <c r="U424" s="73">
        <v>0</v>
      </c>
      <c r="V424" s="73">
        <v>250</v>
      </c>
      <c r="W424" s="73"/>
      <c r="X424" s="73" t="s">
        <v>504</v>
      </c>
      <c r="Y424" s="73" t="s">
        <v>458</v>
      </c>
      <c r="Z424" s="73" t="s">
        <v>236</v>
      </c>
      <c r="AA424" s="73">
        <v>0</v>
      </c>
      <c r="AB424" s="74">
        <f t="shared" si="12"/>
        <v>6</v>
      </c>
      <c r="AC424" s="74"/>
    </row>
    <row r="425" spans="1:29" s="75" customFormat="1" ht="45" x14ac:dyDescent="0.25">
      <c r="A425" s="73">
        <v>415</v>
      </c>
      <c r="B425" s="73" t="s">
        <v>219</v>
      </c>
      <c r="C425" s="73" t="s">
        <v>190</v>
      </c>
      <c r="D425" s="73" t="s">
        <v>505</v>
      </c>
      <c r="E425" s="73" t="s">
        <v>168</v>
      </c>
      <c r="F425" s="76">
        <v>43279.112500000003</v>
      </c>
      <c r="G425" s="76">
        <v>43279.113194444442</v>
      </c>
      <c r="H425" s="73" t="s">
        <v>146</v>
      </c>
      <c r="I425" s="73">
        <v>1.6666666546370799E-2</v>
      </c>
      <c r="J425" s="73" t="s">
        <v>190</v>
      </c>
      <c r="K425" s="73"/>
      <c r="L425" s="73"/>
      <c r="M425" s="73">
        <f t="shared" si="13"/>
        <v>1</v>
      </c>
      <c r="N425" s="73">
        <v>0</v>
      </c>
      <c r="O425" s="73">
        <v>1</v>
      </c>
      <c r="P425" s="73">
        <v>0</v>
      </c>
      <c r="Q425" s="73">
        <v>0</v>
      </c>
      <c r="R425" s="73">
        <v>0</v>
      </c>
      <c r="S425" s="73">
        <v>1</v>
      </c>
      <c r="T425" s="73">
        <v>0</v>
      </c>
      <c r="U425" s="73">
        <v>0</v>
      </c>
      <c r="V425" s="73">
        <v>1567</v>
      </c>
      <c r="W425" s="73"/>
      <c r="X425" s="73" t="s">
        <v>506</v>
      </c>
      <c r="Y425" s="73" t="s">
        <v>458</v>
      </c>
      <c r="Z425" s="73" t="s">
        <v>236</v>
      </c>
      <c r="AA425" s="73">
        <v>0</v>
      </c>
      <c r="AB425" s="74">
        <f t="shared" si="12"/>
        <v>6</v>
      </c>
      <c r="AC425" s="74"/>
    </row>
    <row r="426" spans="1:29" s="75" customFormat="1" ht="45" x14ac:dyDescent="0.25">
      <c r="A426" s="73">
        <v>416</v>
      </c>
      <c r="B426" s="73" t="s">
        <v>219</v>
      </c>
      <c r="C426" s="73" t="s">
        <v>190</v>
      </c>
      <c r="D426" s="73" t="s">
        <v>507</v>
      </c>
      <c r="E426" s="73" t="s">
        <v>168</v>
      </c>
      <c r="F426" s="76">
        <v>43279.112500000003</v>
      </c>
      <c r="G426" s="76">
        <v>43279.113194444442</v>
      </c>
      <c r="H426" s="73" t="s">
        <v>146</v>
      </c>
      <c r="I426" s="73">
        <v>1.6666666546370799E-2</v>
      </c>
      <c r="J426" s="73" t="s">
        <v>190</v>
      </c>
      <c r="K426" s="73"/>
      <c r="L426" s="73"/>
      <c r="M426" s="73">
        <f t="shared" si="13"/>
        <v>1</v>
      </c>
      <c r="N426" s="73">
        <v>0</v>
      </c>
      <c r="O426" s="73">
        <v>1</v>
      </c>
      <c r="P426" s="73">
        <v>0</v>
      </c>
      <c r="Q426" s="73">
        <v>0</v>
      </c>
      <c r="R426" s="73">
        <v>0</v>
      </c>
      <c r="S426" s="73">
        <v>1</v>
      </c>
      <c r="T426" s="73">
        <v>0</v>
      </c>
      <c r="U426" s="73">
        <v>0</v>
      </c>
      <c r="V426" s="73">
        <v>10</v>
      </c>
      <c r="W426" s="73"/>
      <c r="X426" s="73" t="s">
        <v>508</v>
      </c>
      <c r="Y426" s="73" t="s">
        <v>458</v>
      </c>
      <c r="Z426" s="73" t="s">
        <v>236</v>
      </c>
      <c r="AA426" s="73">
        <v>0</v>
      </c>
      <c r="AB426" s="74">
        <f t="shared" si="12"/>
        <v>6</v>
      </c>
      <c r="AC426" s="74"/>
    </row>
    <row r="427" spans="1:29" s="75" customFormat="1" ht="45" x14ac:dyDescent="0.25">
      <c r="A427" s="73">
        <v>417</v>
      </c>
      <c r="B427" s="73" t="s">
        <v>219</v>
      </c>
      <c r="C427" s="73" t="s">
        <v>190</v>
      </c>
      <c r="D427" s="73" t="s">
        <v>509</v>
      </c>
      <c r="E427" s="73" t="s">
        <v>168</v>
      </c>
      <c r="F427" s="76">
        <v>43279.112500000003</v>
      </c>
      <c r="G427" s="76">
        <v>43279.113194444442</v>
      </c>
      <c r="H427" s="73" t="s">
        <v>146</v>
      </c>
      <c r="I427" s="73">
        <v>1.6666666546370799E-2</v>
      </c>
      <c r="J427" s="73" t="s">
        <v>190</v>
      </c>
      <c r="K427" s="73"/>
      <c r="L427" s="73"/>
      <c r="M427" s="73">
        <f t="shared" si="13"/>
        <v>1</v>
      </c>
      <c r="N427" s="73">
        <v>0</v>
      </c>
      <c r="O427" s="73">
        <v>1</v>
      </c>
      <c r="P427" s="73">
        <v>0</v>
      </c>
      <c r="Q427" s="73">
        <v>0</v>
      </c>
      <c r="R427" s="73">
        <v>0</v>
      </c>
      <c r="S427" s="73">
        <v>1</v>
      </c>
      <c r="T427" s="73">
        <v>0</v>
      </c>
      <c r="U427" s="73">
        <v>0</v>
      </c>
      <c r="V427" s="73">
        <v>3291</v>
      </c>
      <c r="W427" s="73"/>
      <c r="X427" s="73" t="s">
        <v>506</v>
      </c>
      <c r="Y427" s="73" t="s">
        <v>458</v>
      </c>
      <c r="Z427" s="73" t="s">
        <v>236</v>
      </c>
      <c r="AA427" s="73">
        <v>0</v>
      </c>
      <c r="AB427" s="74">
        <f t="shared" si="12"/>
        <v>6</v>
      </c>
      <c r="AC427" s="74"/>
    </row>
    <row r="428" spans="1:29" s="75" customFormat="1" ht="45" x14ac:dyDescent="0.25">
      <c r="A428" s="73">
        <v>418</v>
      </c>
      <c r="B428" s="73" t="s">
        <v>219</v>
      </c>
      <c r="C428" s="73" t="s">
        <v>190</v>
      </c>
      <c r="D428" s="73" t="s">
        <v>510</v>
      </c>
      <c r="E428" s="73" t="s">
        <v>168</v>
      </c>
      <c r="F428" s="76">
        <v>43279.132638888892</v>
      </c>
      <c r="G428" s="76">
        <v>43279.133333333331</v>
      </c>
      <c r="H428" s="73" t="s">
        <v>146</v>
      </c>
      <c r="I428" s="73">
        <v>1.6666666546370799E-2</v>
      </c>
      <c r="J428" s="73" t="s">
        <v>190</v>
      </c>
      <c r="K428" s="73"/>
      <c r="L428" s="73"/>
      <c r="M428" s="73">
        <f t="shared" si="13"/>
        <v>1</v>
      </c>
      <c r="N428" s="73">
        <v>0</v>
      </c>
      <c r="O428" s="73">
        <v>1</v>
      </c>
      <c r="P428" s="73">
        <v>0</v>
      </c>
      <c r="Q428" s="73">
        <v>0</v>
      </c>
      <c r="R428" s="73">
        <v>0</v>
      </c>
      <c r="S428" s="73">
        <v>1</v>
      </c>
      <c r="T428" s="73">
        <v>0</v>
      </c>
      <c r="U428" s="73">
        <v>0</v>
      </c>
      <c r="V428" s="73">
        <v>400</v>
      </c>
      <c r="W428" s="73"/>
      <c r="X428" s="73" t="s">
        <v>511</v>
      </c>
      <c r="Y428" s="73" t="s">
        <v>458</v>
      </c>
      <c r="Z428" s="73" t="s">
        <v>236</v>
      </c>
      <c r="AA428" s="73">
        <v>0</v>
      </c>
      <c r="AB428" s="74">
        <f t="shared" si="12"/>
        <v>6</v>
      </c>
      <c r="AC428" s="74"/>
    </row>
    <row r="429" spans="1:29" s="75" customFormat="1" ht="45" x14ac:dyDescent="0.25">
      <c r="A429" s="73">
        <v>419</v>
      </c>
      <c r="B429" s="73" t="s">
        <v>219</v>
      </c>
      <c r="C429" s="73" t="s">
        <v>190</v>
      </c>
      <c r="D429" s="73" t="s">
        <v>512</v>
      </c>
      <c r="E429" s="73" t="s">
        <v>168</v>
      </c>
      <c r="F429" s="76">
        <v>43279.132638888892</v>
      </c>
      <c r="G429" s="76">
        <v>43279.133333333331</v>
      </c>
      <c r="H429" s="73" t="s">
        <v>146</v>
      </c>
      <c r="I429" s="73">
        <v>1.6666666546370799E-2</v>
      </c>
      <c r="J429" s="73" t="s">
        <v>190</v>
      </c>
      <c r="K429" s="73"/>
      <c r="L429" s="73"/>
      <c r="M429" s="73">
        <f t="shared" si="13"/>
        <v>1</v>
      </c>
      <c r="N429" s="73">
        <v>0</v>
      </c>
      <c r="O429" s="73">
        <v>1</v>
      </c>
      <c r="P429" s="73">
        <v>0</v>
      </c>
      <c r="Q429" s="73">
        <v>0</v>
      </c>
      <c r="R429" s="73">
        <v>0</v>
      </c>
      <c r="S429" s="73">
        <v>1</v>
      </c>
      <c r="T429" s="73">
        <v>0</v>
      </c>
      <c r="U429" s="73">
        <v>0</v>
      </c>
      <c r="V429" s="73">
        <v>290</v>
      </c>
      <c r="W429" s="73"/>
      <c r="X429" s="73" t="s">
        <v>511</v>
      </c>
      <c r="Y429" s="73" t="s">
        <v>458</v>
      </c>
      <c r="Z429" s="73" t="s">
        <v>236</v>
      </c>
      <c r="AA429" s="73">
        <v>0</v>
      </c>
      <c r="AB429" s="74">
        <f t="shared" si="12"/>
        <v>6</v>
      </c>
      <c r="AC429" s="74"/>
    </row>
    <row r="430" spans="1:29" s="75" customFormat="1" ht="45" x14ac:dyDescent="0.25">
      <c r="A430" s="73">
        <v>420</v>
      </c>
      <c r="B430" s="73" t="s">
        <v>219</v>
      </c>
      <c r="C430" s="73" t="s">
        <v>190</v>
      </c>
      <c r="D430" s="73" t="s">
        <v>513</v>
      </c>
      <c r="E430" s="73" t="s">
        <v>168</v>
      </c>
      <c r="F430" s="76">
        <v>43279.145833333336</v>
      </c>
      <c r="G430" s="76">
        <v>43279.146527777775</v>
      </c>
      <c r="H430" s="73" t="s">
        <v>146</v>
      </c>
      <c r="I430" s="73">
        <v>1.6666666546370799E-2</v>
      </c>
      <c r="J430" s="73" t="s">
        <v>190</v>
      </c>
      <c r="K430" s="73"/>
      <c r="L430" s="73"/>
      <c r="M430" s="73">
        <f t="shared" si="13"/>
        <v>1</v>
      </c>
      <c r="N430" s="73">
        <v>0</v>
      </c>
      <c r="O430" s="73">
        <v>1</v>
      </c>
      <c r="P430" s="73">
        <v>0</v>
      </c>
      <c r="Q430" s="73">
        <v>0</v>
      </c>
      <c r="R430" s="73">
        <v>0</v>
      </c>
      <c r="S430" s="73">
        <v>1</v>
      </c>
      <c r="T430" s="73">
        <v>0</v>
      </c>
      <c r="U430" s="73">
        <v>0</v>
      </c>
      <c r="V430" s="73">
        <v>1350</v>
      </c>
      <c r="W430" s="73"/>
      <c r="X430" s="73" t="s">
        <v>514</v>
      </c>
      <c r="Y430" s="73" t="s">
        <v>458</v>
      </c>
      <c r="Z430" s="73" t="s">
        <v>236</v>
      </c>
      <c r="AA430" s="73">
        <v>0</v>
      </c>
      <c r="AB430" s="74">
        <f t="shared" si="12"/>
        <v>6</v>
      </c>
      <c r="AC430" s="74"/>
    </row>
    <row r="431" spans="1:29" s="75" customFormat="1" ht="45" x14ac:dyDescent="0.25">
      <c r="A431" s="73">
        <v>421</v>
      </c>
      <c r="B431" s="73" t="s">
        <v>219</v>
      </c>
      <c r="C431" s="73" t="s">
        <v>190</v>
      </c>
      <c r="D431" s="73" t="s">
        <v>515</v>
      </c>
      <c r="E431" s="73" t="s">
        <v>168</v>
      </c>
      <c r="F431" s="76">
        <v>43279.145833333336</v>
      </c>
      <c r="G431" s="76">
        <v>43279.146527777775</v>
      </c>
      <c r="H431" s="73" t="s">
        <v>146</v>
      </c>
      <c r="I431" s="73">
        <v>1.6666666546370799E-2</v>
      </c>
      <c r="J431" s="73" t="s">
        <v>190</v>
      </c>
      <c r="K431" s="73"/>
      <c r="L431" s="73"/>
      <c r="M431" s="73">
        <f t="shared" si="13"/>
        <v>2</v>
      </c>
      <c r="N431" s="73">
        <v>0</v>
      </c>
      <c r="O431" s="73">
        <v>1</v>
      </c>
      <c r="P431" s="73">
        <v>1</v>
      </c>
      <c r="Q431" s="73">
        <v>0</v>
      </c>
      <c r="R431" s="73">
        <v>0</v>
      </c>
      <c r="S431" s="73">
        <v>2</v>
      </c>
      <c r="T431" s="73">
        <v>0</v>
      </c>
      <c r="U431" s="73">
        <v>0</v>
      </c>
      <c r="V431" s="73">
        <v>200</v>
      </c>
      <c r="W431" s="73"/>
      <c r="X431" s="73" t="s">
        <v>514</v>
      </c>
      <c r="Y431" s="73" t="s">
        <v>458</v>
      </c>
      <c r="Z431" s="73" t="s">
        <v>236</v>
      </c>
      <c r="AA431" s="73">
        <v>0</v>
      </c>
      <c r="AB431" s="74">
        <f t="shared" si="12"/>
        <v>6</v>
      </c>
      <c r="AC431" s="74"/>
    </row>
    <row r="432" spans="1:29" s="75" customFormat="1" ht="45" x14ac:dyDescent="0.25">
      <c r="A432" s="73">
        <v>422</v>
      </c>
      <c r="B432" s="73" t="s">
        <v>219</v>
      </c>
      <c r="C432" s="73" t="s">
        <v>190</v>
      </c>
      <c r="D432" s="73" t="s">
        <v>516</v>
      </c>
      <c r="E432" s="73" t="s">
        <v>168</v>
      </c>
      <c r="F432" s="76">
        <v>43279.174305555556</v>
      </c>
      <c r="G432" s="76">
        <v>43279.175000000003</v>
      </c>
      <c r="H432" s="73" t="s">
        <v>146</v>
      </c>
      <c r="I432" s="73">
        <v>1.66666667209938E-2</v>
      </c>
      <c r="J432" s="73" t="s">
        <v>190</v>
      </c>
      <c r="K432" s="73"/>
      <c r="L432" s="73"/>
      <c r="M432" s="73">
        <f t="shared" si="13"/>
        <v>1</v>
      </c>
      <c r="N432" s="73">
        <v>0</v>
      </c>
      <c r="O432" s="73">
        <v>1</v>
      </c>
      <c r="P432" s="73">
        <v>0</v>
      </c>
      <c r="Q432" s="73">
        <v>0</v>
      </c>
      <c r="R432" s="73">
        <v>0</v>
      </c>
      <c r="S432" s="73">
        <v>1</v>
      </c>
      <c r="T432" s="73">
        <v>0</v>
      </c>
      <c r="U432" s="73">
        <v>0</v>
      </c>
      <c r="V432" s="73">
        <v>10</v>
      </c>
      <c r="W432" s="73"/>
      <c r="X432" s="73" t="s">
        <v>517</v>
      </c>
      <c r="Y432" s="73" t="s">
        <v>458</v>
      </c>
      <c r="Z432" s="73" t="s">
        <v>236</v>
      </c>
      <c r="AA432" s="73">
        <v>0</v>
      </c>
      <c r="AB432" s="74">
        <f t="shared" si="12"/>
        <v>6</v>
      </c>
      <c r="AC432" s="74"/>
    </row>
    <row r="433" spans="1:29" s="75" customFormat="1" ht="45" x14ac:dyDescent="0.25">
      <c r="A433" s="73">
        <v>423</v>
      </c>
      <c r="B433" s="73" t="s">
        <v>219</v>
      </c>
      <c r="C433" s="73" t="s">
        <v>190</v>
      </c>
      <c r="D433" s="73" t="s">
        <v>518</v>
      </c>
      <c r="E433" s="73" t="s">
        <v>168</v>
      </c>
      <c r="F433" s="76">
        <v>43279.174305555556</v>
      </c>
      <c r="G433" s="76">
        <v>43279.175000000003</v>
      </c>
      <c r="H433" s="73" t="s">
        <v>146</v>
      </c>
      <c r="I433" s="73">
        <v>1.66666667209938E-2</v>
      </c>
      <c r="J433" s="73" t="s">
        <v>190</v>
      </c>
      <c r="K433" s="73"/>
      <c r="L433" s="73"/>
      <c r="M433" s="73">
        <f t="shared" si="13"/>
        <v>1</v>
      </c>
      <c r="N433" s="73">
        <v>0</v>
      </c>
      <c r="O433" s="73">
        <v>1</v>
      </c>
      <c r="P433" s="73">
        <v>0</v>
      </c>
      <c r="Q433" s="73">
        <v>0</v>
      </c>
      <c r="R433" s="73">
        <v>0</v>
      </c>
      <c r="S433" s="73">
        <v>1</v>
      </c>
      <c r="T433" s="73">
        <v>0</v>
      </c>
      <c r="U433" s="73">
        <v>0</v>
      </c>
      <c r="V433" s="73">
        <v>0</v>
      </c>
      <c r="W433" s="73"/>
      <c r="X433" s="73" t="s">
        <v>517</v>
      </c>
      <c r="Y433" s="73" t="s">
        <v>458</v>
      </c>
      <c r="Z433" s="73" t="s">
        <v>236</v>
      </c>
      <c r="AA433" s="73">
        <v>0</v>
      </c>
      <c r="AB433" s="74">
        <f t="shared" si="12"/>
        <v>6</v>
      </c>
      <c r="AC433" s="74"/>
    </row>
    <row r="434" spans="1:29" s="75" customFormat="1" ht="45" x14ac:dyDescent="0.25">
      <c r="A434" s="73">
        <v>424</v>
      </c>
      <c r="B434" s="73" t="s">
        <v>219</v>
      </c>
      <c r="C434" s="73" t="s">
        <v>190</v>
      </c>
      <c r="D434" s="73" t="s">
        <v>519</v>
      </c>
      <c r="E434" s="73" t="s">
        <v>168</v>
      </c>
      <c r="F434" s="76">
        <v>43279.626388888886</v>
      </c>
      <c r="G434" s="76">
        <v>43279.626388888886</v>
      </c>
      <c r="H434" s="73" t="s">
        <v>146</v>
      </c>
      <c r="I434" s="73">
        <v>0</v>
      </c>
      <c r="J434" s="73" t="s">
        <v>190</v>
      </c>
      <c r="K434" s="73"/>
      <c r="L434" s="73"/>
      <c r="M434" s="73">
        <f t="shared" si="13"/>
        <v>1</v>
      </c>
      <c r="N434" s="73">
        <v>0</v>
      </c>
      <c r="O434" s="73">
        <v>1</v>
      </c>
      <c r="P434" s="73">
        <v>0</v>
      </c>
      <c r="Q434" s="73">
        <v>0</v>
      </c>
      <c r="R434" s="73">
        <v>0</v>
      </c>
      <c r="S434" s="73">
        <v>1</v>
      </c>
      <c r="T434" s="73">
        <v>0</v>
      </c>
      <c r="U434" s="73">
        <v>0</v>
      </c>
      <c r="V434" s="73">
        <v>400</v>
      </c>
      <c r="W434" s="73"/>
      <c r="X434" s="73" t="s">
        <v>520</v>
      </c>
      <c r="Y434" s="73" t="s">
        <v>458</v>
      </c>
      <c r="Z434" s="73" t="s">
        <v>236</v>
      </c>
      <c r="AA434" s="73">
        <v>0</v>
      </c>
      <c r="AB434" s="74">
        <f t="shared" si="12"/>
        <v>6</v>
      </c>
      <c r="AC434" s="74"/>
    </row>
    <row r="435" spans="1:29" s="75" customFormat="1" ht="45" x14ac:dyDescent="0.25">
      <c r="A435" s="73">
        <v>425</v>
      </c>
      <c r="B435" s="73" t="s">
        <v>208</v>
      </c>
      <c r="C435" s="73" t="s">
        <v>190</v>
      </c>
      <c r="D435" s="73" t="s">
        <v>521</v>
      </c>
      <c r="E435" s="73" t="s">
        <v>168</v>
      </c>
      <c r="F435" s="76">
        <v>43279.657638888886</v>
      </c>
      <c r="G435" s="76">
        <v>43279.715277777781</v>
      </c>
      <c r="H435" s="73" t="s">
        <v>145</v>
      </c>
      <c r="I435" s="73">
        <v>1.38333333347691</v>
      </c>
      <c r="J435" s="73" t="s">
        <v>190</v>
      </c>
      <c r="K435" s="73"/>
      <c r="L435" s="73"/>
      <c r="M435" s="73">
        <f t="shared" si="13"/>
        <v>1</v>
      </c>
      <c r="N435" s="73">
        <v>0</v>
      </c>
      <c r="O435" s="73">
        <v>1</v>
      </c>
      <c r="P435" s="73">
        <v>0</v>
      </c>
      <c r="Q435" s="73">
        <v>0</v>
      </c>
      <c r="R435" s="73">
        <v>0</v>
      </c>
      <c r="S435" s="73">
        <v>1</v>
      </c>
      <c r="T435" s="73">
        <v>0</v>
      </c>
      <c r="U435" s="73">
        <v>0</v>
      </c>
      <c r="V435" s="73">
        <v>1180</v>
      </c>
      <c r="W435" s="73"/>
      <c r="X435" s="73"/>
      <c r="Y435" s="73"/>
      <c r="Z435" s="73"/>
      <c r="AA435" s="73">
        <v>1</v>
      </c>
      <c r="AB435" s="74">
        <f t="shared" si="12"/>
        <v>6</v>
      </c>
      <c r="AC435" s="74"/>
    </row>
    <row r="436" spans="1:29" s="75" customFormat="1" ht="45" x14ac:dyDescent="0.25">
      <c r="A436" s="73">
        <v>426</v>
      </c>
      <c r="B436" s="73" t="s">
        <v>208</v>
      </c>
      <c r="C436" s="73" t="s">
        <v>190</v>
      </c>
      <c r="D436" s="73" t="s">
        <v>522</v>
      </c>
      <c r="E436" s="73" t="s">
        <v>264</v>
      </c>
      <c r="F436" s="76">
        <v>43279.659722222219</v>
      </c>
      <c r="G436" s="76">
        <v>43279.659722222219</v>
      </c>
      <c r="H436" s="73" t="s">
        <v>146</v>
      </c>
      <c r="I436" s="73">
        <v>0</v>
      </c>
      <c r="J436" s="73" t="s">
        <v>190</v>
      </c>
      <c r="K436" s="73"/>
      <c r="L436" s="73"/>
      <c r="M436" s="73">
        <f t="shared" si="13"/>
        <v>1</v>
      </c>
      <c r="N436" s="73">
        <v>0</v>
      </c>
      <c r="O436" s="73">
        <v>1</v>
      </c>
      <c r="P436" s="73">
        <v>0</v>
      </c>
      <c r="Q436" s="73">
        <v>0</v>
      </c>
      <c r="R436" s="73">
        <v>0</v>
      </c>
      <c r="S436" s="73">
        <v>1</v>
      </c>
      <c r="T436" s="73">
        <v>0</v>
      </c>
      <c r="U436" s="73">
        <v>0</v>
      </c>
      <c r="V436" s="73">
        <v>500</v>
      </c>
      <c r="W436" s="73"/>
      <c r="X436" s="73" t="s">
        <v>523</v>
      </c>
      <c r="Y436" s="73" t="s">
        <v>458</v>
      </c>
      <c r="Z436" s="73" t="s">
        <v>236</v>
      </c>
      <c r="AA436" s="73">
        <v>0</v>
      </c>
      <c r="AB436" s="74">
        <f t="shared" si="12"/>
        <v>6</v>
      </c>
      <c r="AC436" s="74"/>
    </row>
    <row r="437" spans="1:29" s="75" customFormat="1" ht="45" x14ac:dyDescent="0.25">
      <c r="A437" s="73">
        <v>427</v>
      </c>
      <c r="B437" s="73" t="s">
        <v>195</v>
      </c>
      <c r="C437" s="73" t="s">
        <v>190</v>
      </c>
      <c r="D437" s="73" t="s">
        <v>229</v>
      </c>
      <c r="E437" s="73" t="s">
        <v>168</v>
      </c>
      <c r="F437" s="76">
        <v>43279.663194444445</v>
      </c>
      <c r="G437" s="76">
        <v>43279.663194444445</v>
      </c>
      <c r="H437" s="73" t="s">
        <v>146</v>
      </c>
      <c r="I437" s="73">
        <v>0</v>
      </c>
      <c r="J437" s="73" t="s">
        <v>190</v>
      </c>
      <c r="K437" s="73"/>
      <c r="L437" s="73"/>
      <c r="M437" s="73">
        <f t="shared" si="13"/>
        <v>1</v>
      </c>
      <c r="N437" s="73">
        <v>0</v>
      </c>
      <c r="O437" s="73">
        <v>1</v>
      </c>
      <c r="P437" s="73">
        <v>0</v>
      </c>
      <c r="Q437" s="73">
        <v>0</v>
      </c>
      <c r="R437" s="73">
        <v>0</v>
      </c>
      <c r="S437" s="73">
        <v>1</v>
      </c>
      <c r="T437" s="73">
        <v>0</v>
      </c>
      <c r="U437" s="73">
        <v>0</v>
      </c>
      <c r="V437" s="73">
        <v>50</v>
      </c>
      <c r="W437" s="73"/>
      <c r="X437" s="73" t="s">
        <v>524</v>
      </c>
      <c r="Y437" s="73" t="s">
        <v>458</v>
      </c>
      <c r="Z437" s="73" t="s">
        <v>236</v>
      </c>
      <c r="AA437" s="73">
        <v>0</v>
      </c>
      <c r="AB437" s="74">
        <f t="shared" si="12"/>
        <v>6</v>
      </c>
      <c r="AC437" s="74"/>
    </row>
    <row r="438" spans="1:29" s="75" customFormat="1" ht="45" x14ac:dyDescent="0.25">
      <c r="A438" s="73">
        <v>428</v>
      </c>
      <c r="B438" s="73" t="s">
        <v>315</v>
      </c>
      <c r="C438" s="73" t="s">
        <v>190</v>
      </c>
      <c r="D438" s="73" t="s">
        <v>525</v>
      </c>
      <c r="E438" s="73" t="s">
        <v>317</v>
      </c>
      <c r="F438" s="76">
        <v>43279.728472222225</v>
      </c>
      <c r="G438" s="76">
        <v>43279.728472222225</v>
      </c>
      <c r="H438" s="73" t="s">
        <v>146</v>
      </c>
      <c r="I438" s="73">
        <v>0</v>
      </c>
      <c r="J438" s="73" t="s">
        <v>190</v>
      </c>
      <c r="K438" s="73"/>
      <c r="L438" s="73"/>
      <c r="M438" s="73">
        <f t="shared" si="13"/>
        <v>1</v>
      </c>
      <c r="N438" s="73">
        <v>0</v>
      </c>
      <c r="O438" s="73">
        <v>1</v>
      </c>
      <c r="P438" s="73">
        <v>0</v>
      </c>
      <c r="Q438" s="73">
        <v>0</v>
      </c>
      <c r="R438" s="73">
        <v>0</v>
      </c>
      <c r="S438" s="73">
        <v>1</v>
      </c>
      <c r="T438" s="73">
        <v>0</v>
      </c>
      <c r="U438" s="73">
        <v>0</v>
      </c>
      <c r="V438" s="73">
        <v>3353</v>
      </c>
      <c r="W438" s="73"/>
      <c r="X438" s="73" t="s">
        <v>526</v>
      </c>
      <c r="Y438" s="73" t="s">
        <v>458</v>
      </c>
      <c r="Z438" s="73" t="s">
        <v>236</v>
      </c>
      <c r="AA438" s="73">
        <v>0</v>
      </c>
      <c r="AB438" s="74">
        <f t="shared" si="12"/>
        <v>6</v>
      </c>
      <c r="AC438" s="74"/>
    </row>
    <row r="439" spans="1:29" s="75" customFormat="1" ht="45" x14ac:dyDescent="0.25">
      <c r="A439" s="73">
        <v>429</v>
      </c>
      <c r="B439" s="73" t="s">
        <v>219</v>
      </c>
      <c r="C439" s="73" t="s">
        <v>190</v>
      </c>
      <c r="D439" s="73" t="s">
        <v>527</v>
      </c>
      <c r="E439" s="73" t="s">
        <v>168</v>
      </c>
      <c r="F439" s="76">
        <v>43279.931944444441</v>
      </c>
      <c r="G439" s="76">
        <v>43279.931944444441</v>
      </c>
      <c r="H439" s="73" t="s">
        <v>146</v>
      </c>
      <c r="I439" s="73">
        <v>0</v>
      </c>
      <c r="J439" s="73" t="s">
        <v>190</v>
      </c>
      <c r="K439" s="73"/>
      <c r="L439" s="73"/>
      <c r="M439" s="73">
        <f t="shared" si="13"/>
        <v>1</v>
      </c>
      <c r="N439" s="73">
        <v>0</v>
      </c>
      <c r="O439" s="73">
        <v>1</v>
      </c>
      <c r="P439" s="73">
        <v>0</v>
      </c>
      <c r="Q439" s="73">
        <v>0</v>
      </c>
      <c r="R439" s="73">
        <v>0</v>
      </c>
      <c r="S439" s="73">
        <v>1</v>
      </c>
      <c r="T439" s="73">
        <v>0</v>
      </c>
      <c r="U439" s="73">
        <v>0</v>
      </c>
      <c r="V439" s="73">
        <v>180</v>
      </c>
      <c r="W439" s="73"/>
      <c r="X439" s="73" t="s">
        <v>528</v>
      </c>
      <c r="Y439" s="73" t="s">
        <v>458</v>
      </c>
      <c r="Z439" s="73" t="s">
        <v>382</v>
      </c>
      <c r="AA439" s="73">
        <v>0</v>
      </c>
      <c r="AB439" s="74">
        <f t="shared" si="12"/>
        <v>6</v>
      </c>
      <c r="AC439" s="74"/>
    </row>
    <row r="440" spans="1:29" s="75" customFormat="1" ht="45" x14ac:dyDescent="0.25">
      <c r="A440" s="73">
        <v>430</v>
      </c>
      <c r="B440" s="73" t="s">
        <v>200</v>
      </c>
      <c r="C440" s="73" t="s">
        <v>190</v>
      </c>
      <c r="D440" s="73" t="s">
        <v>486</v>
      </c>
      <c r="E440" s="73" t="s">
        <v>168</v>
      </c>
      <c r="F440" s="76">
        <v>43280.043749999997</v>
      </c>
      <c r="G440" s="76">
        <v>43280.043749999997</v>
      </c>
      <c r="H440" s="73" t="s">
        <v>146</v>
      </c>
      <c r="I440" s="73">
        <v>0</v>
      </c>
      <c r="J440" s="73" t="s">
        <v>190</v>
      </c>
      <c r="K440" s="73"/>
      <c r="L440" s="73"/>
      <c r="M440" s="73">
        <f t="shared" si="13"/>
        <v>1</v>
      </c>
      <c r="N440" s="73">
        <v>0</v>
      </c>
      <c r="O440" s="73">
        <v>1</v>
      </c>
      <c r="P440" s="73">
        <v>0</v>
      </c>
      <c r="Q440" s="73">
        <v>0</v>
      </c>
      <c r="R440" s="73">
        <v>0</v>
      </c>
      <c r="S440" s="73">
        <v>1</v>
      </c>
      <c r="T440" s="73">
        <v>0</v>
      </c>
      <c r="U440" s="73">
        <v>0</v>
      </c>
      <c r="V440" s="73">
        <v>750</v>
      </c>
      <c r="W440" s="73"/>
      <c r="X440" s="73" t="s">
        <v>529</v>
      </c>
      <c r="Y440" s="73" t="s">
        <v>458</v>
      </c>
      <c r="Z440" s="73" t="s">
        <v>236</v>
      </c>
      <c r="AA440" s="73">
        <v>0</v>
      </c>
      <c r="AB440" s="74">
        <f t="shared" si="12"/>
        <v>6</v>
      </c>
      <c r="AC440" s="74"/>
    </row>
    <row r="441" spans="1:29" s="75" customFormat="1" ht="45" x14ac:dyDescent="0.25">
      <c r="A441" s="73">
        <v>431</v>
      </c>
      <c r="B441" s="73" t="s">
        <v>200</v>
      </c>
      <c r="C441" s="73" t="s">
        <v>190</v>
      </c>
      <c r="D441" s="73" t="s">
        <v>388</v>
      </c>
      <c r="E441" s="73" t="s">
        <v>168</v>
      </c>
      <c r="F441" s="76">
        <v>43280.055555555555</v>
      </c>
      <c r="G441" s="76">
        <v>43280.068749999999</v>
      </c>
      <c r="H441" s="73" t="s">
        <v>146</v>
      </c>
      <c r="I441" s="73">
        <v>0.31666666665114501</v>
      </c>
      <c r="J441" s="73" t="s">
        <v>190</v>
      </c>
      <c r="K441" s="73"/>
      <c r="L441" s="73"/>
      <c r="M441" s="73">
        <f t="shared" si="13"/>
        <v>10</v>
      </c>
      <c r="N441" s="73">
        <v>0</v>
      </c>
      <c r="O441" s="73">
        <v>1</v>
      </c>
      <c r="P441" s="73">
        <v>9</v>
      </c>
      <c r="Q441" s="73">
        <v>0</v>
      </c>
      <c r="R441" s="73">
        <v>0</v>
      </c>
      <c r="S441" s="73">
        <v>10</v>
      </c>
      <c r="T441" s="73">
        <v>0</v>
      </c>
      <c r="U441" s="73">
        <v>0</v>
      </c>
      <c r="V441" s="73">
        <v>2430</v>
      </c>
      <c r="W441" s="73"/>
      <c r="X441" s="73" t="s">
        <v>530</v>
      </c>
      <c r="Y441" s="73" t="s">
        <v>458</v>
      </c>
      <c r="Z441" s="73" t="s">
        <v>236</v>
      </c>
      <c r="AA441" s="73">
        <v>0</v>
      </c>
      <c r="AB441" s="74">
        <f t="shared" si="12"/>
        <v>6</v>
      </c>
      <c r="AC441" s="74"/>
    </row>
    <row r="442" spans="1:29" s="75" customFormat="1" ht="45" x14ac:dyDescent="0.25">
      <c r="A442" s="73">
        <v>432</v>
      </c>
      <c r="B442" s="73" t="s">
        <v>200</v>
      </c>
      <c r="C442" s="73" t="s">
        <v>190</v>
      </c>
      <c r="D442" s="73" t="s">
        <v>531</v>
      </c>
      <c r="E442" s="73" t="s">
        <v>168</v>
      </c>
      <c r="F442" s="76">
        <v>43280.2</v>
      </c>
      <c r="G442" s="76">
        <v>43280.25</v>
      </c>
      <c r="H442" s="73" t="s">
        <v>145</v>
      </c>
      <c r="I442" s="73">
        <v>1.2000000000698501</v>
      </c>
      <c r="J442" s="73" t="s">
        <v>190</v>
      </c>
      <c r="K442" s="73"/>
      <c r="L442" s="73"/>
      <c r="M442" s="73">
        <f t="shared" si="13"/>
        <v>1</v>
      </c>
      <c r="N442" s="73">
        <v>0</v>
      </c>
      <c r="O442" s="73">
        <v>1</v>
      </c>
      <c r="P442" s="73">
        <v>0</v>
      </c>
      <c r="Q442" s="73">
        <v>0</v>
      </c>
      <c r="R442" s="73">
        <v>0</v>
      </c>
      <c r="S442" s="73">
        <v>1</v>
      </c>
      <c r="T442" s="73">
        <v>0</v>
      </c>
      <c r="U442" s="73">
        <v>0</v>
      </c>
      <c r="V442" s="73">
        <v>480</v>
      </c>
      <c r="W442" s="73"/>
      <c r="X442" s="73"/>
      <c r="Y442" s="73"/>
      <c r="Z442" s="73"/>
      <c r="AA442" s="73">
        <v>1</v>
      </c>
      <c r="AB442" s="74">
        <f t="shared" si="12"/>
        <v>6</v>
      </c>
      <c r="AC442" s="74"/>
    </row>
    <row r="443" spans="1:29" s="75" customFormat="1" ht="45" x14ac:dyDescent="0.25">
      <c r="A443" s="73">
        <v>433</v>
      </c>
      <c r="B443" s="73" t="s">
        <v>200</v>
      </c>
      <c r="C443" s="73" t="s">
        <v>190</v>
      </c>
      <c r="D443" s="73" t="s">
        <v>532</v>
      </c>
      <c r="E443" s="73" t="s">
        <v>168</v>
      </c>
      <c r="F443" s="76">
        <v>43280.429861111108</v>
      </c>
      <c r="G443" s="76">
        <v>43280.472916666666</v>
      </c>
      <c r="H443" s="73" t="s">
        <v>145</v>
      </c>
      <c r="I443" s="73">
        <v>1.03333333338378</v>
      </c>
      <c r="J443" s="73" t="s">
        <v>190</v>
      </c>
      <c r="K443" s="73"/>
      <c r="L443" s="73"/>
      <c r="M443" s="73">
        <f t="shared" si="13"/>
        <v>10</v>
      </c>
      <c r="N443" s="73">
        <v>0</v>
      </c>
      <c r="O443" s="73">
        <v>1</v>
      </c>
      <c r="P443" s="73">
        <v>9</v>
      </c>
      <c r="Q443" s="73">
        <v>0</v>
      </c>
      <c r="R443" s="73">
        <v>0</v>
      </c>
      <c r="S443" s="73">
        <v>10</v>
      </c>
      <c r="T443" s="73">
        <v>0</v>
      </c>
      <c r="U443" s="73">
        <v>0</v>
      </c>
      <c r="V443" s="73">
        <v>2430</v>
      </c>
      <c r="W443" s="73"/>
      <c r="X443" s="73"/>
      <c r="Y443" s="73"/>
      <c r="Z443" s="73"/>
      <c r="AA443" s="73">
        <v>1</v>
      </c>
      <c r="AB443" s="74">
        <f t="shared" ref="AB443:AB506" si="14">MONTH(F443)</f>
        <v>6</v>
      </c>
      <c r="AC443" s="74"/>
    </row>
    <row r="444" spans="1:29" s="75" customFormat="1" ht="45" x14ac:dyDescent="0.25">
      <c r="A444" s="73">
        <v>434</v>
      </c>
      <c r="B444" s="73" t="s">
        <v>192</v>
      </c>
      <c r="C444" s="73" t="s">
        <v>190</v>
      </c>
      <c r="D444" s="73" t="s">
        <v>533</v>
      </c>
      <c r="E444" s="73" t="s">
        <v>168</v>
      </c>
      <c r="F444" s="76">
        <v>43280.613888888889</v>
      </c>
      <c r="G444" s="76">
        <v>43280.748611111114</v>
      </c>
      <c r="H444" s="73" t="s">
        <v>145</v>
      </c>
      <c r="I444" s="73">
        <v>3.2333333333954202</v>
      </c>
      <c r="J444" s="73" t="s">
        <v>190</v>
      </c>
      <c r="K444" s="73"/>
      <c r="L444" s="73"/>
      <c r="M444" s="73">
        <f t="shared" si="13"/>
        <v>2</v>
      </c>
      <c r="N444" s="73">
        <v>0</v>
      </c>
      <c r="O444" s="73">
        <v>1</v>
      </c>
      <c r="P444" s="73">
        <v>1</v>
      </c>
      <c r="Q444" s="73">
        <v>0</v>
      </c>
      <c r="R444" s="73">
        <v>0</v>
      </c>
      <c r="S444" s="73">
        <v>2</v>
      </c>
      <c r="T444" s="73">
        <v>0</v>
      </c>
      <c r="U444" s="73">
        <v>0</v>
      </c>
      <c r="V444" s="73">
        <v>1178</v>
      </c>
      <c r="W444" s="73"/>
      <c r="X444" s="73"/>
      <c r="Y444" s="73"/>
      <c r="Z444" s="73"/>
      <c r="AA444" s="73">
        <v>1</v>
      </c>
      <c r="AB444" s="74">
        <f t="shared" si="14"/>
        <v>6</v>
      </c>
      <c r="AC444" s="74"/>
    </row>
    <row r="445" spans="1:29" s="75" customFormat="1" ht="45" x14ac:dyDescent="0.25">
      <c r="A445" s="73">
        <v>435</v>
      </c>
      <c r="B445" s="73" t="s">
        <v>208</v>
      </c>
      <c r="C445" s="73" t="s">
        <v>190</v>
      </c>
      <c r="D445" s="73" t="s">
        <v>534</v>
      </c>
      <c r="E445" s="73" t="s">
        <v>168</v>
      </c>
      <c r="F445" s="76">
        <v>43280.613888888889</v>
      </c>
      <c r="G445" s="76">
        <v>43280.929166666669</v>
      </c>
      <c r="H445" s="73" t="s">
        <v>146</v>
      </c>
      <c r="I445" s="73">
        <v>7.5666666667093496</v>
      </c>
      <c r="J445" s="73" t="s">
        <v>190</v>
      </c>
      <c r="K445" s="73"/>
      <c r="L445" s="73"/>
      <c r="M445" s="73">
        <f t="shared" si="13"/>
        <v>1</v>
      </c>
      <c r="N445" s="73">
        <v>0</v>
      </c>
      <c r="O445" s="73">
        <v>1</v>
      </c>
      <c r="P445" s="73">
        <v>0</v>
      </c>
      <c r="Q445" s="73">
        <v>0</v>
      </c>
      <c r="R445" s="73">
        <v>0</v>
      </c>
      <c r="S445" s="73">
        <v>1</v>
      </c>
      <c r="T445" s="73">
        <v>0</v>
      </c>
      <c r="U445" s="73">
        <v>0</v>
      </c>
      <c r="V445" s="73">
        <v>1430</v>
      </c>
      <c r="W445" s="73"/>
      <c r="X445" s="73" t="s">
        <v>535</v>
      </c>
      <c r="Y445" s="73" t="s">
        <v>458</v>
      </c>
      <c r="Z445" s="73" t="s">
        <v>199</v>
      </c>
      <c r="AA445" s="73">
        <v>1</v>
      </c>
      <c r="AB445" s="74">
        <f t="shared" si="14"/>
        <v>6</v>
      </c>
      <c r="AC445" s="74"/>
    </row>
    <row r="446" spans="1:29" s="75" customFormat="1" ht="45" x14ac:dyDescent="0.25">
      <c r="A446" s="73">
        <v>436</v>
      </c>
      <c r="B446" s="73" t="s">
        <v>195</v>
      </c>
      <c r="C446" s="73" t="s">
        <v>190</v>
      </c>
      <c r="D446" s="73" t="s">
        <v>361</v>
      </c>
      <c r="E446" s="73" t="s">
        <v>168</v>
      </c>
      <c r="F446" s="76">
        <v>43280.652777777781</v>
      </c>
      <c r="G446" s="76">
        <v>43280.770833333336</v>
      </c>
      <c r="H446" s="73" t="s">
        <v>146</v>
      </c>
      <c r="I446" s="73">
        <v>2.8333333333139299</v>
      </c>
      <c r="J446" s="73" t="s">
        <v>190</v>
      </c>
      <c r="K446" s="73"/>
      <c r="L446" s="73"/>
      <c r="M446" s="73">
        <f t="shared" si="13"/>
        <v>1</v>
      </c>
      <c r="N446" s="73">
        <v>0</v>
      </c>
      <c r="O446" s="73">
        <v>1</v>
      </c>
      <c r="P446" s="73">
        <v>0</v>
      </c>
      <c r="Q446" s="73">
        <v>0</v>
      </c>
      <c r="R446" s="73">
        <v>0</v>
      </c>
      <c r="S446" s="73">
        <v>1</v>
      </c>
      <c r="T446" s="73">
        <v>0</v>
      </c>
      <c r="U446" s="73">
        <v>0</v>
      </c>
      <c r="V446" s="73">
        <v>1040</v>
      </c>
      <c r="W446" s="73"/>
      <c r="X446" s="73" t="s">
        <v>536</v>
      </c>
      <c r="Y446" s="73" t="s">
        <v>198</v>
      </c>
      <c r="Z446" s="73" t="s">
        <v>236</v>
      </c>
      <c r="AA446" s="73">
        <v>0</v>
      </c>
      <c r="AB446" s="74">
        <f t="shared" si="14"/>
        <v>6</v>
      </c>
      <c r="AC446" s="74"/>
    </row>
    <row r="447" spans="1:29" s="75" customFormat="1" ht="45" x14ac:dyDescent="0.25">
      <c r="A447" s="73">
        <v>437</v>
      </c>
      <c r="B447" s="73" t="s">
        <v>200</v>
      </c>
      <c r="C447" s="73" t="s">
        <v>190</v>
      </c>
      <c r="D447" s="73" t="s">
        <v>537</v>
      </c>
      <c r="E447" s="73" t="s">
        <v>168</v>
      </c>
      <c r="F447" s="76">
        <v>43280.70208333333</v>
      </c>
      <c r="G447" s="76">
        <v>43280.796527777777</v>
      </c>
      <c r="H447" s="73" t="s">
        <v>146</v>
      </c>
      <c r="I447" s="73">
        <v>2.2666666667209898</v>
      </c>
      <c r="J447" s="73" t="s">
        <v>190</v>
      </c>
      <c r="K447" s="73"/>
      <c r="L447" s="73"/>
      <c r="M447" s="73">
        <f t="shared" si="13"/>
        <v>1</v>
      </c>
      <c r="N447" s="73">
        <v>0</v>
      </c>
      <c r="O447" s="73">
        <v>1</v>
      </c>
      <c r="P447" s="73">
        <v>0</v>
      </c>
      <c r="Q447" s="73">
        <v>0</v>
      </c>
      <c r="R447" s="73">
        <v>0</v>
      </c>
      <c r="S447" s="73">
        <v>1</v>
      </c>
      <c r="T447" s="73">
        <v>0</v>
      </c>
      <c r="U447" s="73">
        <v>0</v>
      </c>
      <c r="V447" s="73">
        <v>330</v>
      </c>
      <c r="W447" s="73"/>
      <c r="X447" s="73" t="s">
        <v>538</v>
      </c>
      <c r="Y447" s="73" t="s">
        <v>458</v>
      </c>
      <c r="Z447" s="73" t="s">
        <v>236</v>
      </c>
      <c r="AA447" s="73">
        <v>0</v>
      </c>
      <c r="AB447" s="74">
        <f t="shared" si="14"/>
        <v>6</v>
      </c>
      <c r="AC447" s="74"/>
    </row>
    <row r="448" spans="1:29" s="75" customFormat="1" ht="45" x14ac:dyDescent="0.25">
      <c r="A448" s="73">
        <v>438</v>
      </c>
      <c r="B448" s="73" t="s">
        <v>200</v>
      </c>
      <c r="C448" s="73" t="s">
        <v>190</v>
      </c>
      <c r="D448" s="73" t="s">
        <v>406</v>
      </c>
      <c r="E448" s="73" t="s">
        <v>168</v>
      </c>
      <c r="F448" s="76">
        <v>43280.793749999997</v>
      </c>
      <c r="G448" s="76">
        <v>43280.925694444442</v>
      </c>
      <c r="H448" s="73" t="s">
        <v>145</v>
      </c>
      <c r="I448" s="73">
        <v>3.1666666666860701</v>
      </c>
      <c r="J448" s="73" t="s">
        <v>190</v>
      </c>
      <c r="K448" s="73"/>
      <c r="L448" s="73"/>
      <c r="M448" s="73">
        <f t="shared" si="13"/>
        <v>1</v>
      </c>
      <c r="N448" s="73">
        <v>0</v>
      </c>
      <c r="O448" s="73">
        <v>1</v>
      </c>
      <c r="P448" s="73">
        <v>0</v>
      </c>
      <c r="Q448" s="73">
        <v>0</v>
      </c>
      <c r="R448" s="73">
        <v>0</v>
      </c>
      <c r="S448" s="73">
        <v>1</v>
      </c>
      <c r="T448" s="73">
        <v>0</v>
      </c>
      <c r="U448" s="73">
        <v>0</v>
      </c>
      <c r="V448" s="73">
        <v>440</v>
      </c>
      <c r="W448" s="73"/>
      <c r="X448" s="73"/>
      <c r="Y448" s="73"/>
      <c r="Z448" s="73"/>
      <c r="AA448" s="73">
        <v>1</v>
      </c>
      <c r="AB448" s="74">
        <f t="shared" si="14"/>
        <v>6</v>
      </c>
      <c r="AC448" s="74"/>
    </row>
    <row r="449" spans="1:29" s="75" customFormat="1" ht="45" x14ac:dyDescent="0.25">
      <c r="A449" s="73">
        <v>439</v>
      </c>
      <c r="B449" s="73" t="s">
        <v>195</v>
      </c>
      <c r="C449" s="73" t="s">
        <v>190</v>
      </c>
      <c r="D449" s="73" t="s">
        <v>539</v>
      </c>
      <c r="E449" s="73" t="s">
        <v>168</v>
      </c>
      <c r="F449" s="76">
        <v>43280.809027777781</v>
      </c>
      <c r="G449" s="76">
        <v>43280.919444444444</v>
      </c>
      <c r="H449" s="73" t="s">
        <v>145</v>
      </c>
      <c r="I449" s="73">
        <v>2.64999999990687</v>
      </c>
      <c r="J449" s="73" t="s">
        <v>190</v>
      </c>
      <c r="K449" s="73"/>
      <c r="L449" s="73"/>
      <c r="M449" s="73">
        <f t="shared" si="13"/>
        <v>1</v>
      </c>
      <c r="N449" s="73">
        <v>0</v>
      </c>
      <c r="O449" s="73">
        <v>1</v>
      </c>
      <c r="P449" s="73">
        <v>0</v>
      </c>
      <c r="Q449" s="73">
        <v>0</v>
      </c>
      <c r="R449" s="73">
        <v>0</v>
      </c>
      <c r="S449" s="73">
        <v>1</v>
      </c>
      <c r="T449" s="73">
        <v>0</v>
      </c>
      <c r="U449" s="73">
        <v>0</v>
      </c>
      <c r="V449" s="73">
        <v>1040</v>
      </c>
      <c r="W449" s="73"/>
      <c r="X449" s="73"/>
      <c r="Y449" s="73"/>
      <c r="Z449" s="73"/>
      <c r="AA449" s="73">
        <v>1</v>
      </c>
      <c r="AB449" s="74">
        <f t="shared" si="14"/>
        <v>6</v>
      </c>
      <c r="AC449" s="74"/>
    </row>
    <row r="450" spans="1:29" s="75" customFormat="1" ht="45" x14ac:dyDescent="0.25">
      <c r="A450" s="73">
        <v>440</v>
      </c>
      <c r="B450" s="73" t="s">
        <v>540</v>
      </c>
      <c r="C450" s="73" t="s">
        <v>190</v>
      </c>
      <c r="D450" s="73" t="s">
        <v>525</v>
      </c>
      <c r="E450" s="73" t="s">
        <v>317</v>
      </c>
      <c r="F450" s="76">
        <v>43280.838888888888</v>
      </c>
      <c r="G450" s="76">
        <v>43280.838888888888</v>
      </c>
      <c r="H450" s="73" t="s">
        <v>146</v>
      </c>
      <c r="I450" s="73">
        <v>0</v>
      </c>
      <c r="J450" s="73" t="s">
        <v>190</v>
      </c>
      <c r="K450" s="73"/>
      <c r="L450" s="73"/>
      <c r="M450" s="73">
        <f t="shared" si="13"/>
        <v>1</v>
      </c>
      <c r="N450" s="73">
        <v>0</v>
      </c>
      <c r="O450" s="73">
        <v>1</v>
      </c>
      <c r="P450" s="73">
        <v>0</v>
      </c>
      <c r="Q450" s="73">
        <v>0</v>
      </c>
      <c r="R450" s="73">
        <v>0</v>
      </c>
      <c r="S450" s="73">
        <v>1</v>
      </c>
      <c r="T450" s="73">
        <v>0</v>
      </c>
      <c r="U450" s="73">
        <v>0</v>
      </c>
      <c r="V450" s="73">
        <v>3353</v>
      </c>
      <c r="W450" s="73"/>
      <c r="X450" s="73" t="s">
        <v>541</v>
      </c>
      <c r="Y450" s="73" t="s">
        <v>458</v>
      </c>
      <c r="Z450" s="73" t="s">
        <v>236</v>
      </c>
      <c r="AA450" s="73">
        <v>0</v>
      </c>
      <c r="AB450" s="74">
        <f t="shared" si="14"/>
        <v>6</v>
      </c>
      <c r="AC450" s="74"/>
    </row>
    <row r="451" spans="1:29" s="75" customFormat="1" ht="45" x14ac:dyDescent="0.25">
      <c r="A451" s="73">
        <v>441</v>
      </c>
      <c r="B451" s="73" t="s">
        <v>189</v>
      </c>
      <c r="C451" s="73" t="s">
        <v>190</v>
      </c>
      <c r="D451" s="73" t="s">
        <v>542</v>
      </c>
      <c r="E451" s="73" t="s">
        <v>264</v>
      </c>
      <c r="F451" s="76">
        <v>43281.626388888886</v>
      </c>
      <c r="G451" s="76">
        <v>43281.626388888886</v>
      </c>
      <c r="H451" s="73" t="s">
        <v>146</v>
      </c>
      <c r="I451" s="73">
        <v>0</v>
      </c>
      <c r="J451" s="73" t="s">
        <v>190</v>
      </c>
      <c r="K451" s="73"/>
      <c r="L451" s="73"/>
      <c r="M451" s="73">
        <f t="shared" si="13"/>
        <v>1</v>
      </c>
      <c r="N451" s="73">
        <v>0</v>
      </c>
      <c r="O451" s="73">
        <v>1</v>
      </c>
      <c r="P451" s="73">
        <v>0</v>
      </c>
      <c r="Q451" s="73">
        <v>0</v>
      </c>
      <c r="R451" s="73">
        <v>0</v>
      </c>
      <c r="S451" s="73">
        <v>1</v>
      </c>
      <c r="T451" s="73">
        <v>0</v>
      </c>
      <c r="U451" s="73">
        <v>0</v>
      </c>
      <c r="V451" s="73">
        <v>110</v>
      </c>
      <c r="W451" s="73"/>
      <c r="X451" s="73" t="s">
        <v>543</v>
      </c>
      <c r="Y451" s="73" t="s">
        <v>458</v>
      </c>
      <c r="Z451" s="73" t="s">
        <v>236</v>
      </c>
      <c r="AA451" s="73">
        <v>0</v>
      </c>
      <c r="AB451" s="74">
        <f t="shared" si="14"/>
        <v>6</v>
      </c>
      <c r="AC451" s="74"/>
    </row>
    <row r="452" spans="1:29" s="75" customFormat="1" ht="45" x14ac:dyDescent="0.25">
      <c r="A452" s="73">
        <v>442</v>
      </c>
      <c r="B452" s="73" t="s">
        <v>195</v>
      </c>
      <c r="C452" s="73" t="s">
        <v>190</v>
      </c>
      <c r="D452" s="73" t="s">
        <v>542</v>
      </c>
      <c r="E452" s="73" t="s">
        <v>264</v>
      </c>
      <c r="F452" s="76">
        <v>43281.784722222219</v>
      </c>
      <c r="G452" s="76">
        <v>43281.784722222219</v>
      </c>
      <c r="H452" s="73" t="s">
        <v>146</v>
      </c>
      <c r="I452" s="73">
        <v>0</v>
      </c>
      <c r="J452" s="73" t="s">
        <v>190</v>
      </c>
      <c r="K452" s="73"/>
      <c r="L452" s="73"/>
      <c r="M452" s="73">
        <f t="shared" si="13"/>
        <v>1</v>
      </c>
      <c r="N452" s="73">
        <v>0</v>
      </c>
      <c r="O452" s="73">
        <v>1</v>
      </c>
      <c r="P452" s="73">
        <v>0</v>
      </c>
      <c r="Q452" s="73">
        <v>0</v>
      </c>
      <c r="R452" s="73">
        <v>0</v>
      </c>
      <c r="S452" s="73">
        <v>1</v>
      </c>
      <c r="T452" s="73">
        <v>0</v>
      </c>
      <c r="U452" s="73">
        <v>0</v>
      </c>
      <c r="V452" s="73">
        <v>3866</v>
      </c>
      <c r="W452" s="73"/>
      <c r="X452" s="73" t="s">
        <v>544</v>
      </c>
      <c r="Y452" s="73" t="s">
        <v>458</v>
      </c>
      <c r="Z452" s="73" t="s">
        <v>236</v>
      </c>
      <c r="AA452" s="73">
        <v>0</v>
      </c>
      <c r="AB452" s="74">
        <f t="shared" si="14"/>
        <v>6</v>
      </c>
      <c r="AC452" s="74"/>
    </row>
    <row r="453" spans="1:29" s="75" customFormat="1" ht="45" x14ac:dyDescent="0.25">
      <c r="A453" s="73">
        <v>443</v>
      </c>
      <c r="B453" s="73" t="s">
        <v>200</v>
      </c>
      <c r="C453" s="73" t="s">
        <v>190</v>
      </c>
      <c r="D453" s="73" t="s">
        <v>274</v>
      </c>
      <c r="E453" s="73" t="s">
        <v>545</v>
      </c>
      <c r="F453" s="76">
        <v>43284.065972222219</v>
      </c>
      <c r="G453" s="76">
        <v>43284.065972222219</v>
      </c>
      <c r="H453" s="73" t="s">
        <v>146</v>
      </c>
      <c r="I453" s="73">
        <v>0</v>
      </c>
      <c r="J453" s="73" t="s">
        <v>190</v>
      </c>
      <c r="K453" s="73"/>
      <c r="L453" s="73"/>
      <c r="M453" s="73">
        <f t="shared" si="13"/>
        <v>3</v>
      </c>
      <c r="N453" s="73">
        <v>0</v>
      </c>
      <c r="O453" s="73">
        <v>1</v>
      </c>
      <c r="P453" s="73">
        <v>2</v>
      </c>
      <c r="Q453" s="73">
        <v>0</v>
      </c>
      <c r="R453" s="73">
        <v>0</v>
      </c>
      <c r="S453" s="73">
        <v>3</v>
      </c>
      <c r="T453" s="73">
        <v>0</v>
      </c>
      <c r="U453" s="73">
        <v>0</v>
      </c>
      <c r="V453" s="73">
        <v>1460</v>
      </c>
      <c r="W453" s="73"/>
      <c r="X453" s="73" t="s">
        <v>546</v>
      </c>
      <c r="Y453" s="73" t="s">
        <v>416</v>
      </c>
      <c r="Z453" s="73" t="s">
        <v>387</v>
      </c>
      <c r="AA453" s="73">
        <v>0</v>
      </c>
      <c r="AB453" s="74">
        <f t="shared" si="14"/>
        <v>7</v>
      </c>
      <c r="AC453" s="74"/>
    </row>
    <row r="454" spans="1:29" s="75" customFormat="1" ht="45" x14ac:dyDescent="0.25">
      <c r="A454" s="73">
        <v>444</v>
      </c>
      <c r="B454" s="73" t="s">
        <v>189</v>
      </c>
      <c r="C454" s="73" t="s">
        <v>190</v>
      </c>
      <c r="D454" s="73" t="s">
        <v>304</v>
      </c>
      <c r="E454" s="73" t="s">
        <v>545</v>
      </c>
      <c r="F454" s="76">
        <v>43284.387499999997</v>
      </c>
      <c r="G454" s="76">
        <v>43284.467361111114</v>
      </c>
      <c r="H454" s="73" t="s">
        <v>145</v>
      </c>
      <c r="I454" s="73">
        <v>1.916666666453239</v>
      </c>
      <c r="J454" s="73" t="s">
        <v>190</v>
      </c>
      <c r="K454" s="73"/>
      <c r="L454" s="73"/>
      <c r="M454" s="73">
        <f t="shared" si="13"/>
        <v>1</v>
      </c>
      <c r="N454" s="73">
        <v>0</v>
      </c>
      <c r="O454" s="73">
        <v>1</v>
      </c>
      <c r="P454" s="73">
        <v>0</v>
      </c>
      <c r="Q454" s="73">
        <v>0</v>
      </c>
      <c r="R454" s="73">
        <v>0</v>
      </c>
      <c r="S454" s="73">
        <v>1</v>
      </c>
      <c r="T454" s="73">
        <v>0</v>
      </c>
      <c r="U454" s="73">
        <v>0</v>
      </c>
      <c r="V454" s="73">
        <v>330</v>
      </c>
      <c r="W454" s="73"/>
      <c r="X454" s="73"/>
      <c r="Y454" s="73"/>
      <c r="Z454" s="73"/>
      <c r="AA454" s="73">
        <v>1</v>
      </c>
      <c r="AB454" s="74">
        <f t="shared" si="14"/>
        <v>7</v>
      </c>
      <c r="AC454" s="74"/>
    </row>
    <row r="455" spans="1:29" s="75" customFormat="1" ht="45" x14ac:dyDescent="0.25">
      <c r="A455" s="73">
        <v>445</v>
      </c>
      <c r="B455" s="73" t="s">
        <v>189</v>
      </c>
      <c r="C455" s="73" t="s">
        <v>190</v>
      </c>
      <c r="D455" s="73" t="s">
        <v>488</v>
      </c>
      <c r="E455" s="73" t="s">
        <v>545</v>
      </c>
      <c r="F455" s="76">
        <v>43284.387499999997</v>
      </c>
      <c r="G455" s="76">
        <v>43284.7</v>
      </c>
      <c r="H455" s="73" t="s">
        <v>145</v>
      </c>
      <c r="I455" s="73">
        <v>7.5</v>
      </c>
      <c r="J455" s="73" t="s">
        <v>190</v>
      </c>
      <c r="K455" s="73"/>
      <c r="L455" s="73"/>
      <c r="M455" s="73">
        <f t="shared" si="13"/>
        <v>1</v>
      </c>
      <c r="N455" s="73">
        <v>0</v>
      </c>
      <c r="O455" s="73">
        <v>1</v>
      </c>
      <c r="P455" s="73">
        <v>0</v>
      </c>
      <c r="Q455" s="73">
        <v>0</v>
      </c>
      <c r="R455" s="73">
        <v>0</v>
      </c>
      <c r="S455" s="73">
        <v>1</v>
      </c>
      <c r="T455" s="73">
        <v>0</v>
      </c>
      <c r="U455" s="73">
        <v>0</v>
      </c>
      <c r="V455" s="73">
        <v>270</v>
      </c>
      <c r="W455" s="73"/>
      <c r="X455" s="73"/>
      <c r="Y455" s="73"/>
      <c r="Z455" s="73"/>
      <c r="AA455" s="73">
        <v>1</v>
      </c>
      <c r="AB455" s="74">
        <f t="shared" si="14"/>
        <v>7</v>
      </c>
      <c r="AC455" s="74"/>
    </row>
    <row r="456" spans="1:29" s="75" customFormat="1" ht="45" x14ac:dyDescent="0.25">
      <c r="A456" s="73">
        <v>446</v>
      </c>
      <c r="B456" s="73" t="s">
        <v>219</v>
      </c>
      <c r="C456" s="73" t="s">
        <v>190</v>
      </c>
      <c r="D456" s="73" t="s">
        <v>250</v>
      </c>
      <c r="E456" s="73" t="s">
        <v>545</v>
      </c>
      <c r="F456" s="76">
        <v>43284.455555555556</v>
      </c>
      <c r="G456" s="76">
        <v>43284.650694444441</v>
      </c>
      <c r="H456" s="73" t="s">
        <v>146</v>
      </c>
      <c r="I456" s="73">
        <v>4.6833333311369643</v>
      </c>
      <c r="J456" s="73" t="s">
        <v>190</v>
      </c>
      <c r="K456" s="73"/>
      <c r="L456" s="73"/>
      <c r="M456" s="73">
        <f t="shared" si="13"/>
        <v>1</v>
      </c>
      <c r="N456" s="73">
        <v>0</v>
      </c>
      <c r="O456" s="73">
        <v>1</v>
      </c>
      <c r="P456" s="73">
        <v>0</v>
      </c>
      <c r="Q456" s="73">
        <v>0</v>
      </c>
      <c r="R456" s="73">
        <v>0</v>
      </c>
      <c r="S456" s="73">
        <v>1</v>
      </c>
      <c r="T456" s="73">
        <v>0</v>
      </c>
      <c r="U456" s="73">
        <v>0</v>
      </c>
      <c r="V456" s="73">
        <v>840</v>
      </c>
      <c r="W456" s="73"/>
      <c r="X456" s="73" t="s">
        <v>549</v>
      </c>
      <c r="Y456" s="73" t="s">
        <v>319</v>
      </c>
      <c r="Z456" s="73" t="s">
        <v>550</v>
      </c>
      <c r="AA456" s="73">
        <v>1</v>
      </c>
      <c r="AB456" s="74">
        <f t="shared" si="14"/>
        <v>7</v>
      </c>
      <c r="AC456" s="74"/>
    </row>
    <row r="457" spans="1:29" s="75" customFormat="1" ht="45" x14ac:dyDescent="0.25">
      <c r="A457" s="73">
        <v>447</v>
      </c>
      <c r="B457" s="73" t="s">
        <v>200</v>
      </c>
      <c r="C457" s="73" t="s">
        <v>190</v>
      </c>
      <c r="D457" s="73" t="s">
        <v>365</v>
      </c>
      <c r="E457" s="73" t="s">
        <v>545</v>
      </c>
      <c r="F457" s="76">
        <v>43286.448611111111</v>
      </c>
      <c r="G457" s="76">
        <v>43286.474999999999</v>
      </c>
      <c r="H457" s="73" t="s">
        <v>146</v>
      </c>
      <c r="I457" s="73">
        <v>0.63333333365153521</v>
      </c>
      <c r="J457" s="73" t="s">
        <v>190</v>
      </c>
      <c r="K457" s="73"/>
      <c r="L457" s="73"/>
      <c r="M457" s="73">
        <f t="shared" si="13"/>
        <v>1</v>
      </c>
      <c r="N457" s="73">
        <v>0</v>
      </c>
      <c r="O457" s="73">
        <v>1</v>
      </c>
      <c r="P457" s="73">
        <v>0</v>
      </c>
      <c r="Q457" s="73">
        <v>0</v>
      </c>
      <c r="R457" s="73">
        <v>0</v>
      </c>
      <c r="S457" s="73">
        <v>1</v>
      </c>
      <c r="T457" s="73">
        <v>0</v>
      </c>
      <c r="U457" s="73">
        <v>0</v>
      </c>
      <c r="V457" s="73">
        <v>330</v>
      </c>
      <c r="W457" s="73"/>
      <c r="X457" s="73" t="s">
        <v>547</v>
      </c>
      <c r="Y457" s="73" t="s">
        <v>386</v>
      </c>
      <c r="Z457" s="73" t="s">
        <v>387</v>
      </c>
      <c r="AA457" s="73">
        <v>0</v>
      </c>
      <c r="AB457" s="74">
        <f t="shared" si="14"/>
        <v>7</v>
      </c>
      <c r="AC457" s="74"/>
    </row>
    <row r="458" spans="1:29" s="75" customFormat="1" ht="45" x14ac:dyDescent="0.25">
      <c r="A458" s="73">
        <v>448</v>
      </c>
      <c r="B458" s="73" t="s">
        <v>200</v>
      </c>
      <c r="C458" s="73" t="s">
        <v>190</v>
      </c>
      <c r="D458" s="73" t="s">
        <v>365</v>
      </c>
      <c r="E458" s="73" t="s">
        <v>545</v>
      </c>
      <c r="F458" s="76">
        <v>43286.594444444447</v>
      </c>
      <c r="G458" s="76">
        <v>43286.674305555556</v>
      </c>
      <c r="H458" s="73" t="s">
        <v>145</v>
      </c>
      <c r="I458" s="73">
        <v>1.916666666453239</v>
      </c>
      <c r="J458" s="73" t="s">
        <v>190</v>
      </c>
      <c r="K458" s="73"/>
      <c r="L458" s="73"/>
      <c r="M458" s="73">
        <f t="shared" si="13"/>
        <v>1</v>
      </c>
      <c r="N458" s="73">
        <v>0</v>
      </c>
      <c r="O458" s="73">
        <v>1</v>
      </c>
      <c r="P458" s="73">
        <v>0</v>
      </c>
      <c r="Q458" s="73">
        <v>0</v>
      </c>
      <c r="R458" s="73">
        <v>0</v>
      </c>
      <c r="S458" s="73">
        <v>1</v>
      </c>
      <c r="T458" s="73">
        <v>0</v>
      </c>
      <c r="U458" s="73">
        <v>0</v>
      </c>
      <c r="V458" s="73">
        <v>330</v>
      </c>
      <c r="W458" s="73"/>
      <c r="X458" s="73"/>
      <c r="Y458" s="73"/>
      <c r="Z458" s="73"/>
      <c r="AA458" s="73">
        <v>1</v>
      </c>
      <c r="AB458" s="74">
        <f t="shared" si="14"/>
        <v>7</v>
      </c>
      <c r="AC458" s="74"/>
    </row>
    <row r="459" spans="1:29" s="75" customFormat="1" ht="45" x14ac:dyDescent="0.25">
      <c r="A459" s="73">
        <v>449</v>
      </c>
      <c r="B459" s="73" t="s">
        <v>200</v>
      </c>
      <c r="C459" s="73" t="s">
        <v>190</v>
      </c>
      <c r="D459" s="73" t="s">
        <v>428</v>
      </c>
      <c r="E459" s="73" t="s">
        <v>545</v>
      </c>
      <c r="F459" s="76">
        <v>43287.419444444444</v>
      </c>
      <c r="G459" s="76">
        <v>43287.497916666667</v>
      </c>
      <c r="H459" s="73" t="s">
        <v>145</v>
      </c>
      <c r="I459" s="73">
        <v>1.8833333352813499</v>
      </c>
      <c r="J459" s="73" t="s">
        <v>190</v>
      </c>
      <c r="K459" s="73"/>
      <c r="L459" s="73"/>
      <c r="M459" s="73">
        <f t="shared" si="13"/>
        <v>1</v>
      </c>
      <c r="N459" s="73">
        <v>0</v>
      </c>
      <c r="O459" s="73">
        <v>1</v>
      </c>
      <c r="P459" s="73">
        <v>0</v>
      </c>
      <c r="Q459" s="73">
        <v>0</v>
      </c>
      <c r="R459" s="73">
        <v>0</v>
      </c>
      <c r="S459" s="73">
        <v>1</v>
      </c>
      <c r="T459" s="73">
        <v>0</v>
      </c>
      <c r="U459" s="73">
        <v>0</v>
      </c>
      <c r="V459" s="73">
        <v>680</v>
      </c>
      <c r="W459" s="73"/>
      <c r="X459" s="73"/>
      <c r="Y459" s="73"/>
      <c r="Z459" s="73"/>
      <c r="AA459" s="73">
        <v>1</v>
      </c>
      <c r="AB459" s="74">
        <f t="shared" si="14"/>
        <v>7</v>
      </c>
      <c r="AC459" s="74"/>
    </row>
    <row r="460" spans="1:29" s="75" customFormat="1" ht="45" x14ac:dyDescent="0.25">
      <c r="A460" s="73">
        <v>450</v>
      </c>
      <c r="B460" s="73" t="s">
        <v>200</v>
      </c>
      <c r="C460" s="73" t="s">
        <v>190</v>
      </c>
      <c r="D460" s="73" t="s">
        <v>355</v>
      </c>
      <c r="E460" s="73" t="s">
        <v>545</v>
      </c>
      <c r="F460" s="76">
        <v>43287.583333333336</v>
      </c>
      <c r="G460" s="76">
        <v>43287.618055555555</v>
      </c>
      <c r="H460" s="73" t="s">
        <v>145</v>
      </c>
      <c r="I460" s="73">
        <v>0.83333333517657593</v>
      </c>
      <c r="J460" s="73" t="s">
        <v>190</v>
      </c>
      <c r="K460" s="73"/>
      <c r="L460" s="73"/>
      <c r="M460" s="73">
        <f t="shared" ref="M460:M523" si="15">SUM(N460:P460)</f>
        <v>1</v>
      </c>
      <c r="N460" s="73">
        <v>0</v>
      </c>
      <c r="O460" s="73">
        <v>1</v>
      </c>
      <c r="P460" s="73">
        <v>0</v>
      </c>
      <c r="Q460" s="73">
        <v>0</v>
      </c>
      <c r="R460" s="73">
        <v>0</v>
      </c>
      <c r="S460" s="73">
        <v>1</v>
      </c>
      <c r="T460" s="73">
        <v>0</v>
      </c>
      <c r="U460" s="73">
        <v>0</v>
      </c>
      <c r="V460" s="73">
        <v>390</v>
      </c>
      <c r="W460" s="73"/>
      <c r="X460" s="73"/>
      <c r="Y460" s="73"/>
      <c r="Z460" s="73"/>
      <c r="AA460" s="73">
        <v>1</v>
      </c>
      <c r="AB460" s="74">
        <f t="shared" si="14"/>
        <v>7</v>
      </c>
      <c r="AC460" s="74"/>
    </row>
    <row r="461" spans="1:29" s="75" customFormat="1" ht="45" x14ac:dyDescent="0.25">
      <c r="A461" s="73">
        <v>451</v>
      </c>
      <c r="B461" s="73" t="s">
        <v>208</v>
      </c>
      <c r="C461" s="73" t="s">
        <v>190</v>
      </c>
      <c r="D461" s="73" t="s">
        <v>251</v>
      </c>
      <c r="E461" s="73" t="s">
        <v>545</v>
      </c>
      <c r="F461" s="76">
        <v>43287.696527777778</v>
      </c>
      <c r="G461" s="76">
        <v>43287.867361111108</v>
      </c>
      <c r="H461" s="73" t="s">
        <v>145</v>
      </c>
      <c r="I461" s="73">
        <v>4.0999999992200173</v>
      </c>
      <c r="J461" s="73" t="s">
        <v>190</v>
      </c>
      <c r="K461" s="73"/>
      <c r="L461" s="73"/>
      <c r="M461" s="73">
        <f t="shared" si="15"/>
        <v>2</v>
      </c>
      <c r="N461" s="73">
        <v>0</v>
      </c>
      <c r="O461" s="73">
        <v>1</v>
      </c>
      <c r="P461" s="73">
        <v>1</v>
      </c>
      <c r="Q461" s="73">
        <v>0</v>
      </c>
      <c r="R461" s="73">
        <v>0</v>
      </c>
      <c r="S461" s="73">
        <v>2</v>
      </c>
      <c r="T461" s="73">
        <v>0</v>
      </c>
      <c r="U461" s="73">
        <v>0</v>
      </c>
      <c r="V461" s="73">
        <v>600</v>
      </c>
      <c r="W461" s="73"/>
      <c r="X461" s="73"/>
      <c r="Y461" s="73"/>
      <c r="Z461" s="73"/>
      <c r="AA461" s="73">
        <v>1</v>
      </c>
      <c r="AB461" s="74">
        <f t="shared" si="14"/>
        <v>7</v>
      </c>
      <c r="AC461" s="74"/>
    </row>
    <row r="462" spans="1:29" s="75" customFormat="1" ht="45" x14ac:dyDescent="0.25">
      <c r="A462" s="73">
        <v>452</v>
      </c>
      <c r="B462" s="73" t="s">
        <v>189</v>
      </c>
      <c r="C462" s="73" t="s">
        <v>190</v>
      </c>
      <c r="D462" s="73" t="s">
        <v>548</v>
      </c>
      <c r="E462" s="73" t="s">
        <v>545</v>
      </c>
      <c r="F462" s="76">
        <v>43287.822222222225</v>
      </c>
      <c r="G462" s="76">
        <v>43287.822222222225</v>
      </c>
      <c r="H462" s="73" t="s">
        <v>146</v>
      </c>
      <c r="I462" s="73">
        <v>0</v>
      </c>
      <c r="J462" s="73" t="s">
        <v>190</v>
      </c>
      <c r="K462" s="73"/>
      <c r="L462" s="73"/>
      <c r="M462" s="73">
        <f t="shared" si="15"/>
        <v>1</v>
      </c>
      <c r="N462" s="73">
        <v>0</v>
      </c>
      <c r="O462" s="73">
        <v>1</v>
      </c>
      <c r="P462" s="73">
        <v>0</v>
      </c>
      <c r="Q462" s="73">
        <v>0</v>
      </c>
      <c r="R462" s="73">
        <v>0</v>
      </c>
      <c r="S462" s="73">
        <v>1</v>
      </c>
      <c r="T462" s="73">
        <v>0</v>
      </c>
      <c r="U462" s="73">
        <v>0</v>
      </c>
      <c r="V462" s="73">
        <v>70</v>
      </c>
      <c r="W462" s="73"/>
      <c r="X462" s="73" t="s">
        <v>549</v>
      </c>
      <c r="Y462" s="73" t="s">
        <v>319</v>
      </c>
      <c r="Z462" s="73" t="s">
        <v>550</v>
      </c>
      <c r="AA462" s="73">
        <v>1</v>
      </c>
      <c r="AB462" s="74">
        <f t="shared" si="14"/>
        <v>7</v>
      </c>
      <c r="AC462" s="74"/>
    </row>
    <row r="463" spans="1:29" s="75" customFormat="1" ht="45" x14ac:dyDescent="0.25">
      <c r="A463" s="73">
        <v>453</v>
      </c>
      <c r="B463" s="73" t="s">
        <v>200</v>
      </c>
      <c r="C463" s="73" t="s">
        <v>190</v>
      </c>
      <c r="D463" s="73" t="s">
        <v>471</v>
      </c>
      <c r="E463" s="73" t="s">
        <v>545</v>
      </c>
      <c r="F463" s="76">
        <v>43289.012499999997</v>
      </c>
      <c r="G463" s="76">
        <v>43289.113888888889</v>
      </c>
      <c r="H463" s="73" t="s">
        <v>145</v>
      </c>
      <c r="I463" s="73">
        <v>2.433333333756309</v>
      </c>
      <c r="J463" s="73" t="s">
        <v>190</v>
      </c>
      <c r="K463" s="73"/>
      <c r="L463" s="73"/>
      <c r="M463" s="73">
        <f t="shared" si="15"/>
        <v>1</v>
      </c>
      <c r="N463" s="73">
        <v>0</v>
      </c>
      <c r="O463" s="73">
        <v>1</v>
      </c>
      <c r="P463" s="73">
        <v>0</v>
      </c>
      <c r="Q463" s="73">
        <v>0</v>
      </c>
      <c r="R463" s="73">
        <v>0</v>
      </c>
      <c r="S463" s="73">
        <v>1</v>
      </c>
      <c r="T463" s="73">
        <v>0</v>
      </c>
      <c r="U463" s="73">
        <v>0</v>
      </c>
      <c r="V463" s="73">
        <v>240</v>
      </c>
      <c r="W463" s="73"/>
      <c r="X463" s="73"/>
      <c r="Y463" s="73"/>
      <c r="Z463" s="73"/>
      <c r="AA463" s="73">
        <v>1</v>
      </c>
      <c r="AB463" s="74">
        <f t="shared" si="14"/>
        <v>7</v>
      </c>
      <c r="AC463" s="74"/>
    </row>
    <row r="464" spans="1:29" s="75" customFormat="1" ht="45" x14ac:dyDescent="0.25">
      <c r="A464" s="73">
        <v>454</v>
      </c>
      <c r="B464" s="73" t="s">
        <v>195</v>
      </c>
      <c r="C464" s="73" t="s">
        <v>190</v>
      </c>
      <c r="D464" s="73" t="s">
        <v>331</v>
      </c>
      <c r="E464" s="73" t="s">
        <v>545</v>
      </c>
      <c r="F464" s="76">
        <v>43289.478472222225</v>
      </c>
      <c r="G464" s="76">
        <v>43289.642361111109</v>
      </c>
      <c r="H464" s="73" t="s">
        <v>145</v>
      </c>
      <c r="I464" s="73">
        <v>3.933333333581686</v>
      </c>
      <c r="J464" s="73" t="s">
        <v>190</v>
      </c>
      <c r="K464" s="73"/>
      <c r="L464" s="73"/>
      <c r="M464" s="73">
        <f t="shared" si="15"/>
        <v>1</v>
      </c>
      <c r="N464" s="73">
        <v>0</v>
      </c>
      <c r="O464" s="73">
        <v>1</v>
      </c>
      <c r="P464" s="73">
        <v>0</v>
      </c>
      <c r="Q464" s="73">
        <v>0</v>
      </c>
      <c r="R464" s="73">
        <v>0</v>
      </c>
      <c r="S464" s="73">
        <v>1</v>
      </c>
      <c r="T464" s="73">
        <v>0</v>
      </c>
      <c r="U464" s="73">
        <v>0</v>
      </c>
      <c r="V464" s="73">
        <v>110</v>
      </c>
      <c r="W464" s="73"/>
      <c r="X464" s="73"/>
      <c r="Y464" s="73"/>
      <c r="Z464" s="73"/>
      <c r="AA464" s="73">
        <v>1</v>
      </c>
      <c r="AB464" s="74">
        <f t="shared" si="14"/>
        <v>7</v>
      </c>
      <c r="AC464" s="74"/>
    </row>
    <row r="465" spans="1:29" s="75" customFormat="1" ht="45" x14ac:dyDescent="0.25">
      <c r="A465" s="73">
        <v>455</v>
      </c>
      <c r="B465" s="73" t="s">
        <v>200</v>
      </c>
      <c r="C465" s="73" t="s">
        <v>190</v>
      </c>
      <c r="D465" s="73" t="s">
        <v>471</v>
      </c>
      <c r="E465" s="73" t="s">
        <v>545</v>
      </c>
      <c r="F465" s="76">
        <v>43289.972222222219</v>
      </c>
      <c r="G465" s="76">
        <v>43289.972222222219</v>
      </c>
      <c r="H465" s="73" t="s">
        <v>146</v>
      </c>
      <c r="I465" s="73">
        <v>0</v>
      </c>
      <c r="J465" s="73" t="s">
        <v>190</v>
      </c>
      <c r="K465" s="73"/>
      <c r="L465" s="73"/>
      <c r="M465" s="73">
        <f t="shared" si="15"/>
        <v>1</v>
      </c>
      <c r="N465" s="73">
        <v>0</v>
      </c>
      <c r="O465" s="73">
        <v>1</v>
      </c>
      <c r="P465" s="73">
        <v>0</v>
      </c>
      <c r="Q465" s="73">
        <v>0</v>
      </c>
      <c r="R465" s="73">
        <v>0</v>
      </c>
      <c r="S465" s="73">
        <v>1</v>
      </c>
      <c r="T465" s="73">
        <v>0</v>
      </c>
      <c r="U465" s="73">
        <v>0</v>
      </c>
      <c r="V465" s="73">
        <v>240</v>
      </c>
      <c r="W465" s="73"/>
      <c r="X465" s="73" t="s">
        <v>551</v>
      </c>
      <c r="Y465" s="73" t="s">
        <v>198</v>
      </c>
      <c r="Z465" s="73" t="s">
        <v>552</v>
      </c>
      <c r="AA465" s="73">
        <v>0</v>
      </c>
      <c r="AB465" s="74">
        <f t="shared" si="14"/>
        <v>7</v>
      </c>
      <c r="AC465" s="74"/>
    </row>
    <row r="466" spans="1:29" s="75" customFormat="1" ht="45" x14ac:dyDescent="0.25">
      <c r="A466" s="73">
        <v>456</v>
      </c>
      <c r="B466" s="73" t="s">
        <v>200</v>
      </c>
      <c r="C466" s="73" t="s">
        <v>190</v>
      </c>
      <c r="D466" s="73" t="s">
        <v>326</v>
      </c>
      <c r="E466" s="73" t="s">
        <v>545</v>
      </c>
      <c r="F466" s="76">
        <v>43290.42083333333</v>
      </c>
      <c r="G466" s="76">
        <v>43290.451388888891</v>
      </c>
      <c r="H466" s="73" t="s">
        <v>145</v>
      </c>
      <c r="I466" s="73">
        <v>0.73333333432674408</v>
      </c>
      <c r="J466" s="73" t="s">
        <v>190</v>
      </c>
      <c r="K466" s="73"/>
      <c r="L466" s="73"/>
      <c r="M466" s="73">
        <f t="shared" si="15"/>
        <v>3</v>
      </c>
      <c r="N466" s="73">
        <v>0</v>
      </c>
      <c r="O466" s="73">
        <v>1</v>
      </c>
      <c r="P466" s="73">
        <v>2</v>
      </c>
      <c r="Q466" s="73">
        <v>0</v>
      </c>
      <c r="R466" s="73">
        <v>0</v>
      </c>
      <c r="S466" s="73">
        <v>3</v>
      </c>
      <c r="T466" s="73">
        <v>0</v>
      </c>
      <c r="U466" s="73">
        <v>0</v>
      </c>
      <c r="V466" s="73">
        <v>120</v>
      </c>
      <c r="W466" s="73"/>
      <c r="X466" s="73"/>
      <c r="Y466" s="73"/>
      <c r="Z466" s="73"/>
      <c r="AA466" s="73">
        <v>1</v>
      </c>
      <c r="AB466" s="74">
        <f t="shared" si="14"/>
        <v>7</v>
      </c>
      <c r="AC466" s="74"/>
    </row>
    <row r="467" spans="1:29" s="75" customFormat="1" ht="45" x14ac:dyDescent="0.25">
      <c r="A467" s="73">
        <v>457</v>
      </c>
      <c r="B467" s="73" t="s">
        <v>200</v>
      </c>
      <c r="C467" s="73" t="s">
        <v>190</v>
      </c>
      <c r="D467" s="73" t="s">
        <v>360</v>
      </c>
      <c r="E467" s="73" t="s">
        <v>545</v>
      </c>
      <c r="F467" s="76">
        <v>43290.470138888886</v>
      </c>
      <c r="G467" s="76">
        <v>43290.518750000003</v>
      </c>
      <c r="H467" s="73" t="s">
        <v>145</v>
      </c>
      <c r="I467" s="73">
        <v>1.166666666453239</v>
      </c>
      <c r="J467" s="73" t="s">
        <v>190</v>
      </c>
      <c r="K467" s="73"/>
      <c r="L467" s="73"/>
      <c r="M467" s="73">
        <f t="shared" si="15"/>
        <v>1</v>
      </c>
      <c r="N467" s="73">
        <v>0</v>
      </c>
      <c r="O467" s="73">
        <v>1</v>
      </c>
      <c r="P467" s="73">
        <v>0</v>
      </c>
      <c r="Q467" s="73">
        <v>0</v>
      </c>
      <c r="R467" s="73">
        <v>0</v>
      </c>
      <c r="S467" s="73">
        <v>1</v>
      </c>
      <c r="T467" s="73">
        <v>0</v>
      </c>
      <c r="U467" s="73">
        <v>0</v>
      </c>
      <c r="V467" s="73">
        <v>1200</v>
      </c>
      <c r="W467" s="73"/>
      <c r="X467" s="73"/>
      <c r="Y467" s="73"/>
      <c r="Z467" s="73"/>
      <c r="AA467" s="73">
        <v>1</v>
      </c>
      <c r="AB467" s="74">
        <f t="shared" si="14"/>
        <v>7</v>
      </c>
      <c r="AC467" s="74"/>
    </row>
    <row r="468" spans="1:29" s="75" customFormat="1" ht="45" x14ac:dyDescent="0.25">
      <c r="A468" s="73">
        <v>458</v>
      </c>
      <c r="B468" s="73" t="s">
        <v>200</v>
      </c>
      <c r="C468" s="73" t="s">
        <v>190</v>
      </c>
      <c r="D468" s="73" t="s">
        <v>278</v>
      </c>
      <c r="E468" s="73" t="s">
        <v>545</v>
      </c>
      <c r="F468" s="76">
        <v>43290.609027777777</v>
      </c>
      <c r="G468" s="76">
        <v>43290.698611111111</v>
      </c>
      <c r="H468" s="73" t="s">
        <v>145</v>
      </c>
      <c r="I468" s="73">
        <v>2.1499999991501682</v>
      </c>
      <c r="J468" s="73" t="s">
        <v>190</v>
      </c>
      <c r="K468" s="73"/>
      <c r="L468" s="73"/>
      <c r="M468" s="73">
        <f t="shared" si="15"/>
        <v>1</v>
      </c>
      <c r="N468" s="73">
        <v>0</v>
      </c>
      <c r="O468" s="73">
        <v>1</v>
      </c>
      <c r="P468" s="73">
        <v>0</v>
      </c>
      <c r="Q468" s="73">
        <v>0</v>
      </c>
      <c r="R468" s="73">
        <v>0</v>
      </c>
      <c r="S468" s="73">
        <v>1</v>
      </c>
      <c r="T468" s="73">
        <v>0</v>
      </c>
      <c r="U468" s="73">
        <v>0</v>
      </c>
      <c r="V468" s="73">
        <v>250</v>
      </c>
      <c r="W468" s="73"/>
      <c r="X468" s="73"/>
      <c r="Y468" s="73"/>
      <c r="Z468" s="73"/>
      <c r="AA468" s="73">
        <v>1</v>
      </c>
      <c r="AB468" s="74">
        <f t="shared" si="14"/>
        <v>7</v>
      </c>
      <c r="AC468" s="74"/>
    </row>
    <row r="469" spans="1:29" s="75" customFormat="1" ht="45" x14ac:dyDescent="0.25">
      <c r="A469" s="73">
        <v>459</v>
      </c>
      <c r="B469" s="73" t="s">
        <v>219</v>
      </c>
      <c r="C469" s="73" t="s">
        <v>190</v>
      </c>
      <c r="D469" s="73" t="s">
        <v>519</v>
      </c>
      <c r="E469" s="73" t="s">
        <v>545</v>
      </c>
      <c r="F469" s="76">
        <v>43290.628472222219</v>
      </c>
      <c r="G469" s="76">
        <v>43290.693055555559</v>
      </c>
      <c r="H469" s="73" t="s">
        <v>146</v>
      </c>
      <c r="I469" s="73">
        <v>1.5500000017345881</v>
      </c>
      <c r="J469" s="73" t="s">
        <v>190</v>
      </c>
      <c r="K469" s="73"/>
      <c r="L469" s="73"/>
      <c r="M469" s="73">
        <f t="shared" si="15"/>
        <v>1</v>
      </c>
      <c r="N469" s="73">
        <v>0</v>
      </c>
      <c r="O469" s="73">
        <v>1</v>
      </c>
      <c r="P469" s="73">
        <v>0</v>
      </c>
      <c r="Q469" s="73">
        <v>0</v>
      </c>
      <c r="R469" s="73">
        <v>0</v>
      </c>
      <c r="S469" s="73">
        <v>1</v>
      </c>
      <c r="T469" s="73">
        <v>0</v>
      </c>
      <c r="U469" s="73">
        <v>0</v>
      </c>
      <c r="V469" s="73">
        <v>400</v>
      </c>
      <c r="W469" s="73"/>
      <c r="X469" s="73" t="s">
        <v>553</v>
      </c>
      <c r="Y469" s="73" t="s">
        <v>554</v>
      </c>
      <c r="Z469" s="73" t="s">
        <v>236</v>
      </c>
      <c r="AA469" s="73">
        <v>0</v>
      </c>
      <c r="AB469" s="74">
        <f t="shared" si="14"/>
        <v>7</v>
      </c>
      <c r="AC469" s="74"/>
    </row>
    <row r="470" spans="1:29" s="75" customFormat="1" ht="45" x14ac:dyDescent="0.25">
      <c r="A470" s="73">
        <v>460</v>
      </c>
      <c r="B470" s="73" t="s">
        <v>189</v>
      </c>
      <c r="C470" s="73" t="s">
        <v>190</v>
      </c>
      <c r="D470" s="73" t="s">
        <v>488</v>
      </c>
      <c r="E470" s="73" t="s">
        <v>545</v>
      </c>
      <c r="F470" s="76">
        <v>43291.37222222222</v>
      </c>
      <c r="G470" s="76">
        <v>43291.51666666667</v>
      </c>
      <c r="H470" s="73" t="s">
        <v>146</v>
      </c>
      <c r="I470" s="73">
        <v>3.4666666680132039</v>
      </c>
      <c r="J470" s="73" t="s">
        <v>190</v>
      </c>
      <c r="K470" s="73"/>
      <c r="L470" s="73"/>
      <c r="M470" s="73">
        <f t="shared" si="15"/>
        <v>1</v>
      </c>
      <c r="N470" s="73">
        <v>0</v>
      </c>
      <c r="O470" s="73">
        <v>1</v>
      </c>
      <c r="P470" s="73">
        <v>0</v>
      </c>
      <c r="Q470" s="73">
        <v>0</v>
      </c>
      <c r="R470" s="73">
        <v>0</v>
      </c>
      <c r="S470" s="73">
        <v>1</v>
      </c>
      <c r="T470" s="73">
        <v>0</v>
      </c>
      <c r="U470" s="73">
        <v>0</v>
      </c>
      <c r="V470" s="73">
        <v>270</v>
      </c>
      <c r="W470" s="73"/>
      <c r="X470" s="73" t="s">
        <v>549</v>
      </c>
      <c r="Y470" s="73" t="s">
        <v>319</v>
      </c>
      <c r="Z470" s="73" t="s">
        <v>550</v>
      </c>
      <c r="AA470" s="73">
        <v>1</v>
      </c>
      <c r="AB470" s="74">
        <f t="shared" si="14"/>
        <v>7</v>
      </c>
      <c r="AC470" s="74"/>
    </row>
    <row r="471" spans="1:29" s="75" customFormat="1" ht="45" x14ac:dyDescent="0.25">
      <c r="A471" s="73">
        <v>461</v>
      </c>
      <c r="B471" s="73" t="s">
        <v>200</v>
      </c>
      <c r="C471" s="73" t="s">
        <v>190</v>
      </c>
      <c r="D471" s="73" t="s">
        <v>207</v>
      </c>
      <c r="E471" s="73" t="s">
        <v>545</v>
      </c>
      <c r="F471" s="76">
        <v>43291.430555555555</v>
      </c>
      <c r="G471" s="76">
        <v>43291.474999999999</v>
      </c>
      <c r="H471" s="73" t="s">
        <v>145</v>
      </c>
      <c r="I471" s="73">
        <v>1.0666666656034069</v>
      </c>
      <c r="J471" s="73" t="s">
        <v>190</v>
      </c>
      <c r="K471" s="73"/>
      <c r="L471" s="73"/>
      <c r="M471" s="73">
        <f t="shared" si="15"/>
        <v>1</v>
      </c>
      <c r="N471" s="73">
        <v>0</v>
      </c>
      <c r="O471" s="73">
        <v>1</v>
      </c>
      <c r="P471" s="73">
        <v>0</v>
      </c>
      <c r="Q471" s="73">
        <v>0</v>
      </c>
      <c r="R471" s="73">
        <v>0</v>
      </c>
      <c r="S471" s="73">
        <v>1</v>
      </c>
      <c r="T471" s="73">
        <v>0</v>
      </c>
      <c r="U471" s="73">
        <v>0</v>
      </c>
      <c r="V471" s="73">
        <v>550</v>
      </c>
      <c r="W471" s="73"/>
      <c r="X471" s="73"/>
      <c r="Y471" s="73"/>
      <c r="Z471" s="73"/>
      <c r="AA471" s="73">
        <v>1</v>
      </c>
      <c r="AB471" s="74">
        <f t="shared" si="14"/>
        <v>7</v>
      </c>
      <c r="AC471" s="74"/>
    </row>
    <row r="472" spans="1:29" s="75" customFormat="1" ht="45" x14ac:dyDescent="0.25">
      <c r="A472" s="73">
        <v>462</v>
      </c>
      <c r="B472" s="73" t="s">
        <v>219</v>
      </c>
      <c r="C472" s="73" t="s">
        <v>190</v>
      </c>
      <c r="D472" s="73" t="s">
        <v>519</v>
      </c>
      <c r="E472" s="73" t="s">
        <v>545</v>
      </c>
      <c r="F472" s="76">
        <v>43291.450694444444</v>
      </c>
      <c r="G472" s="76">
        <v>43291.552777777775</v>
      </c>
      <c r="H472" s="73" t="s">
        <v>145</v>
      </c>
      <c r="I472" s="73">
        <v>2.4500000015250412</v>
      </c>
      <c r="J472" s="73" t="s">
        <v>190</v>
      </c>
      <c r="K472" s="73"/>
      <c r="L472" s="73"/>
      <c r="M472" s="73">
        <f t="shared" si="15"/>
        <v>1</v>
      </c>
      <c r="N472" s="73">
        <v>0</v>
      </c>
      <c r="O472" s="73">
        <v>1</v>
      </c>
      <c r="P472" s="73">
        <v>0</v>
      </c>
      <c r="Q472" s="73">
        <v>0</v>
      </c>
      <c r="R472" s="73">
        <v>0</v>
      </c>
      <c r="S472" s="73">
        <v>1</v>
      </c>
      <c r="T472" s="73">
        <v>0</v>
      </c>
      <c r="U472" s="73">
        <v>0</v>
      </c>
      <c r="V472" s="73">
        <v>400</v>
      </c>
      <c r="W472" s="73"/>
      <c r="X472" s="73"/>
      <c r="Y472" s="73"/>
      <c r="Z472" s="73"/>
      <c r="AA472" s="73">
        <v>1</v>
      </c>
      <c r="AB472" s="74">
        <f t="shared" si="14"/>
        <v>7</v>
      </c>
      <c r="AC472" s="74"/>
    </row>
    <row r="473" spans="1:29" s="75" customFormat="1" ht="45" x14ac:dyDescent="0.25">
      <c r="A473" s="73">
        <v>463</v>
      </c>
      <c r="B473" s="73" t="s">
        <v>200</v>
      </c>
      <c r="C473" s="73" t="s">
        <v>190</v>
      </c>
      <c r="D473" s="73" t="s">
        <v>397</v>
      </c>
      <c r="E473" s="73" t="s">
        <v>545</v>
      </c>
      <c r="F473" s="76">
        <v>43291.600694444445</v>
      </c>
      <c r="G473" s="76">
        <v>43291.630555555559</v>
      </c>
      <c r="H473" s="73" t="s">
        <v>145</v>
      </c>
      <c r="I473" s="73">
        <v>0.71666666638338938</v>
      </c>
      <c r="J473" s="73" t="s">
        <v>190</v>
      </c>
      <c r="K473" s="73"/>
      <c r="L473" s="73"/>
      <c r="M473" s="73">
        <f t="shared" si="15"/>
        <v>1</v>
      </c>
      <c r="N473" s="73">
        <v>0</v>
      </c>
      <c r="O473" s="73">
        <v>1</v>
      </c>
      <c r="P473" s="73">
        <v>0</v>
      </c>
      <c r="Q473" s="73">
        <v>0</v>
      </c>
      <c r="R473" s="73">
        <v>0</v>
      </c>
      <c r="S473" s="73">
        <v>1</v>
      </c>
      <c r="T473" s="73">
        <v>0</v>
      </c>
      <c r="U473" s="73">
        <v>0</v>
      </c>
      <c r="V473" s="73">
        <v>580</v>
      </c>
      <c r="W473" s="73"/>
      <c r="X473" s="73"/>
      <c r="Y473" s="73"/>
      <c r="Z473" s="73"/>
      <c r="AA473" s="73">
        <v>1</v>
      </c>
      <c r="AB473" s="74">
        <f t="shared" si="14"/>
        <v>7</v>
      </c>
      <c r="AC473" s="74"/>
    </row>
    <row r="474" spans="1:29" s="75" customFormat="1" ht="45" x14ac:dyDescent="0.25">
      <c r="A474" s="73">
        <v>464</v>
      </c>
      <c r="B474" s="73" t="s">
        <v>200</v>
      </c>
      <c r="C474" s="73" t="s">
        <v>190</v>
      </c>
      <c r="D474" s="73" t="s">
        <v>194</v>
      </c>
      <c r="E474" s="73" t="s">
        <v>545</v>
      </c>
      <c r="F474" s="76">
        <v>43292.419444444444</v>
      </c>
      <c r="G474" s="76">
        <v>43292.484722222223</v>
      </c>
      <c r="H474" s="73" t="s">
        <v>145</v>
      </c>
      <c r="I474" s="73">
        <v>1.566666667233221</v>
      </c>
      <c r="J474" s="73" t="s">
        <v>190</v>
      </c>
      <c r="K474" s="73"/>
      <c r="L474" s="73"/>
      <c r="M474" s="73">
        <f t="shared" si="15"/>
        <v>1</v>
      </c>
      <c r="N474" s="73">
        <v>0</v>
      </c>
      <c r="O474" s="73">
        <v>1</v>
      </c>
      <c r="P474" s="73">
        <v>0</v>
      </c>
      <c r="Q474" s="73">
        <v>0</v>
      </c>
      <c r="R474" s="73">
        <v>0</v>
      </c>
      <c r="S474" s="73">
        <v>1</v>
      </c>
      <c r="T474" s="73">
        <v>0</v>
      </c>
      <c r="U474" s="73">
        <v>0</v>
      </c>
      <c r="V474" s="73">
        <v>200</v>
      </c>
      <c r="W474" s="73"/>
      <c r="X474" s="73"/>
      <c r="Y474" s="73"/>
      <c r="Z474" s="73"/>
      <c r="AA474" s="73">
        <v>1</v>
      </c>
      <c r="AB474" s="74">
        <f t="shared" si="14"/>
        <v>7</v>
      </c>
      <c r="AC474" s="74"/>
    </row>
    <row r="475" spans="1:29" s="75" customFormat="1" ht="45" x14ac:dyDescent="0.25">
      <c r="A475" s="73">
        <v>465</v>
      </c>
      <c r="B475" s="73" t="s">
        <v>200</v>
      </c>
      <c r="C475" s="73" t="s">
        <v>190</v>
      </c>
      <c r="D475" s="73" t="s">
        <v>412</v>
      </c>
      <c r="E475" s="73" t="s">
        <v>545</v>
      </c>
      <c r="F475" s="76">
        <v>43292.592361111114</v>
      </c>
      <c r="G475" s="76">
        <v>43292.640972222223</v>
      </c>
      <c r="H475" s="73" t="s">
        <v>145</v>
      </c>
      <c r="I475" s="73">
        <v>1.166666666453239</v>
      </c>
      <c r="J475" s="73" t="s">
        <v>190</v>
      </c>
      <c r="K475" s="73"/>
      <c r="L475" s="73"/>
      <c r="M475" s="73">
        <f t="shared" si="15"/>
        <v>1</v>
      </c>
      <c r="N475" s="73">
        <v>0</v>
      </c>
      <c r="O475" s="73">
        <v>1</v>
      </c>
      <c r="P475" s="73">
        <v>0</v>
      </c>
      <c r="Q475" s="73">
        <v>0</v>
      </c>
      <c r="R475" s="73">
        <v>0</v>
      </c>
      <c r="S475" s="73">
        <v>1</v>
      </c>
      <c r="T475" s="73">
        <v>0</v>
      </c>
      <c r="U475" s="73">
        <v>0</v>
      </c>
      <c r="V475" s="73">
        <v>780</v>
      </c>
      <c r="W475" s="73"/>
      <c r="X475" s="73"/>
      <c r="Y475" s="73"/>
      <c r="Z475" s="73"/>
      <c r="AA475" s="73">
        <v>1</v>
      </c>
      <c r="AB475" s="74">
        <f t="shared" si="14"/>
        <v>7</v>
      </c>
      <c r="AC475" s="74"/>
    </row>
    <row r="476" spans="1:29" s="75" customFormat="1" ht="45" x14ac:dyDescent="0.25">
      <c r="A476" s="73">
        <v>466</v>
      </c>
      <c r="B476" s="73" t="s">
        <v>189</v>
      </c>
      <c r="C476" s="73" t="s">
        <v>190</v>
      </c>
      <c r="D476" s="73" t="s">
        <v>555</v>
      </c>
      <c r="E476" s="73" t="s">
        <v>545</v>
      </c>
      <c r="F476" s="76">
        <v>43292.62222222222</v>
      </c>
      <c r="G476" s="76">
        <v>43292.694444444445</v>
      </c>
      <c r="H476" s="73" t="s">
        <v>145</v>
      </c>
      <c r="I476" s="73">
        <v>1.7333333353162741</v>
      </c>
      <c r="J476" s="73" t="s">
        <v>190</v>
      </c>
      <c r="K476" s="73"/>
      <c r="L476" s="73"/>
      <c r="M476" s="73">
        <f t="shared" si="15"/>
        <v>1</v>
      </c>
      <c r="N476" s="73">
        <v>0</v>
      </c>
      <c r="O476" s="73">
        <v>1</v>
      </c>
      <c r="P476" s="73">
        <v>0</v>
      </c>
      <c r="Q476" s="73">
        <v>0</v>
      </c>
      <c r="R476" s="73">
        <v>0</v>
      </c>
      <c r="S476" s="73">
        <v>1</v>
      </c>
      <c r="T476" s="73">
        <v>0</v>
      </c>
      <c r="U476" s="73">
        <v>0</v>
      </c>
      <c r="V476" s="73">
        <v>0</v>
      </c>
      <c r="W476" s="73"/>
      <c r="X476" s="73"/>
      <c r="Y476" s="73"/>
      <c r="Z476" s="73"/>
      <c r="AA476" s="73">
        <v>1</v>
      </c>
      <c r="AB476" s="74">
        <f t="shared" si="14"/>
        <v>7</v>
      </c>
      <c r="AC476" s="74"/>
    </row>
    <row r="477" spans="1:29" s="75" customFormat="1" ht="45" x14ac:dyDescent="0.25">
      <c r="A477" s="73">
        <v>467</v>
      </c>
      <c r="B477" s="73" t="s">
        <v>200</v>
      </c>
      <c r="C477" s="73" t="s">
        <v>190</v>
      </c>
      <c r="D477" s="73" t="s">
        <v>556</v>
      </c>
      <c r="E477" s="73" t="s">
        <v>545</v>
      </c>
      <c r="F477" s="76">
        <v>43293.459722222222</v>
      </c>
      <c r="G477" s="76">
        <v>43293.597222222219</v>
      </c>
      <c r="H477" s="73" t="s">
        <v>145</v>
      </c>
      <c r="I477" s="73">
        <v>3.2999999999301508</v>
      </c>
      <c r="J477" s="73" t="s">
        <v>190</v>
      </c>
      <c r="K477" s="73"/>
      <c r="L477" s="73"/>
      <c r="M477" s="73">
        <f t="shared" si="15"/>
        <v>2</v>
      </c>
      <c r="N477" s="73">
        <v>0</v>
      </c>
      <c r="O477" s="73">
        <v>1</v>
      </c>
      <c r="P477" s="73">
        <v>1</v>
      </c>
      <c r="Q477" s="73">
        <v>0</v>
      </c>
      <c r="R477" s="73">
        <v>0</v>
      </c>
      <c r="S477" s="73">
        <v>2</v>
      </c>
      <c r="T477" s="73">
        <v>0</v>
      </c>
      <c r="U477" s="73">
        <v>0</v>
      </c>
      <c r="V477" s="73">
        <v>110</v>
      </c>
      <c r="W477" s="73"/>
      <c r="X477" s="73"/>
      <c r="Y477" s="73"/>
      <c r="Z477" s="73"/>
      <c r="AA477" s="73">
        <v>1</v>
      </c>
      <c r="AB477" s="74">
        <f t="shared" si="14"/>
        <v>7</v>
      </c>
      <c r="AC477" s="74"/>
    </row>
    <row r="478" spans="1:29" s="75" customFormat="1" ht="45" x14ac:dyDescent="0.25">
      <c r="A478" s="73">
        <v>468</v>
      </c>
      <c r="B478" s="73" t="s">
        <v>200</v>
      </c>
      <c r="C478" s="73" t="s">
        <v>190</v>
      </c>
      <c r="D478" s="73" t="s">
        <v>291</v>
      </c>
      <c r="E478" s="73" t="s">
        <v>545</v>
      </c>
      <c r="F478" s="76">
        <v>43293.583333333336</v>
      </c>
      <c r="G478" s="76">
        <v>43293.656944444447</v>
      </c>
      <c r="H478" s="73" t="s">
        <v>145</v>
      </c>
      <c r="I478" s="73">
        <v>1.766666666488163</v>
      </c>
      <c r="J478" s="73" t="s">
        <v>190</v>
      </c>
      <c r="K478" s="73"/>
      <c r="L478" s="73"/>
      <c r="M478" s="73">
        <f t="shared" si="15"/>
        <v>1</v>
      </c>
      <c r="N478" s="73">
        <v>0</v>
      </c>
      <c r="O478" s="73">
        <v>1</v>
      </c>
      <c r="P478" s="73">
        <v>0</v>
      </c>
      <c r="Q478" s="73">
        <v>0</v>
      </c>
      <c r="R478" s="73">
        <v>0</v>
      </c>
      <c r="S478" s="73">
        <v>1</v>
      </c>
      <c r="T478" s="73">
        <v>0</v>
      </c>
      <c r="U478" s="73">
        <v>0</v>
      </c>
      <c r="V478" s="73">
        <v>260</v>
      </c>
      <c r="W478" s="73"/>
      <c r="X478" s="73"/>
      <c r="Y478" s="73"/>
      <c r="Z478" s="73"/>
      <c r="AA478" s="73">
        <v>1</v>
      </c>
      <c r="AB478" s="74">
        <f t="shared" si="14"/>
        <v>7</v>
      </c>
      <c r="AC478" s="74"/>
    </row>
    <row r="479" spans="1:29" s="75" customFormat="1" ht="45" x14ac:dyDescent="0.25">
      <c r="A479" s="73">
        <v>469</v>
      </c>
      <c r="B479" s="73" t="s">
        <v>200</v>
      </c>
      <c r="C479" s="73" t="s">
        <v>190</v>
      </c>
      <c r="D479" s="73" t="s">
        <v>557</v>
      </c>
      <c r="E479" s="73" t="s">
        <v>545</v>
      </c>
      <c r="F479" s="76">
        <v>43293.636805555558</v>
      </c>
      <c r="G479" s="76">
        <v>43293.761111111111</v>
      </c>
      <c r="H479" s="73" t="s">
        <v>145</v>
      </c>
      <c r="I479" s="73">
        <v>2.9833333318820219</v>
      </c>
      <c r="J479" s="73" t="s">
        <v>190</v>
      </c>
      <c r="K479" s="73"/>
      <c r="L479" s="73"/>
      <c r="M479" s="73">
        <f t="shared" si="15"/>
        <v>2</v>
      </c>
      <c r="N479" s="73">
        <v>0</v>
      </c>
      <c r="O479" s="73">
        <v>1</v>
      </c>
      <c r="P479" s="73">
        <v>1</v>
      </c>
      <c r="Q479" s="73">
        <v>0</v>
      </c>
      <c r="R479" s="73">
        <v>0</v>
      </c>
      <c r="S479" s="73">
        <v>2</v>
      </c>
      <c r="T479" s="73">
        <v>0</v>
      </c>
      <c r="U479" s="73">
        <v>0</v>
      </c>
      <c r="V479" s="73">
        <v>240</v>
      </c>
      <c r="W479" s="73"/>
      <c r="X479" s="73"/>
      <c r="Y479" s="73"/>
      <c r="Z479" s="73"/>
      <c r="AA479" s="73">
        <v>1</v>
      </c>
      <c r="AB479" s="74">
        <f t="shared" si="14"/>
        <v>7</v>
      </c>
      <c r="AC479" s="74"/>
    </row>
    <row r="480" spans="1:29" s="75" customFormat="1" ht="45" x14ac:dyDescent="0.25">
      <c r="A480" s="73">
        <v>470</v>
      </c>
      <c r="B480" s="73" t="s">
        <v>189</v>
      </c>
      <c r="C480" s="73" t="s">
        <v>190</v>
      </c>
      <c r="D480" s="73" t="s">
        <v>421</v>
      </c>
      <c r="E480" s="73" t="s">
        <v>545</v>
      </c>
      <c r="F480" s="76">
        <v>43294.379861111112</v>
      </c>
      <c r="G480" s="76">
        <v>43294.456250000003</v>
      </c>
      <c r="H480" s="73" t="s">
        <v>145</v>
      </c>
      <c r="I480" s="73">
        <v>1.833333333721384</v>
      </c>
      <c r="J480" s="73" t="s">
        <v>190</v>
      </c>
      <c r="K480" s="73"/>
      <c r="L480" s="73"/>
      <c r="M480" s="73">
        <f t="shared" si="15"/>
        <v>2</v>
      </c>
      <c r="N480" s="73">
        <v>0</v>
      </c>
      <c r="O480" s="73">
        <v>1</v>
      </c>
      <c r="P480" s="73">
        <v>1</v>
      </c>
      <c r="Q480" s="73">
        <v>0</v>
      </c>
      <c r="R480" s="73">
        <v>0</v>
      </c>
      <c r="S480" s="73">
        <v>2</v>
      </c>
      <c r="T480" s="73">
        <v>0</v>
      </c>
      <c r="U480" s="73">
        <v>0</v>
      </c>
      <c r="V480" s="73">
        <v>0</v>
      </c>
      <c r="W480" s="73"/>
      <c r="X480" s="73"/>
      <c r="Y480" s="73"/>
      <c r="Z480" s="73"/>
      <c r="AA480" s="73">
        <v>1</v>
      </c>
      <c r="AB480" s="74">
        <f t="shared" si="14"/>
        <v>7</v>
      </c>
      <c r="AC480" s="74"/>
    </row>
    <row r="481" spans="1:29" s="75" customFormat="1" ht="45" x14ac:dyDescent="0.25">
      <c r="A481" s="73">
        <v>471</v>
      </c>
      <c r="B481" s="73" t="s">
        <v>200</v>
      </c>
      <c r="C481" s="73" t="s">
        <v>190</v>
      </c>
      <c r="D481" s="73" t="s">
        <v>558</v>
      </c>
      <c r="E481" s="73" t="s">
        <v>545</v>
      </c>
      <c r="F481" s="76">
        <v>43294.478472222225</v>
      </c>
      <c r="G481" s="76">
        <v>43294.636111111111</v>
      </c>
      <c r="H481" s="73" t="s">
        <v>145</v>
      </c>
      <c r="I481" s="73">
        <v>3.7833333334419881</v>
      </c>
      <c r="J481" s="73" t="s">
        <v>190</v>
      </c>
      <c r="K481" s="73"/>
      <c r="L481" s="73"/>
      <c r="M481" s="73">
        <f t="shared" si="15"/>
        <v>2</v>
      </c>
      <c r="N481" s="73">
        <v>0</v>
      </c>
      <c r="O481" s="73">
        <v>1</v>
      </c>
      <c r="P481" s="73">
        <v>1</v>
      </c>
      <c r="Q481" s="73">
        <v>0</v>
      </c>
      <c r="R481" s="73">
        <v>0</v>
      </c>
      <c r="S481" s="73">
        <v>2</v>
      </c>
      <c r="T481" s="73">
        <v>0</v>
      </c>
      <c r="U481" s="73">
        <v>0</v>
      </c>
      <c r="V481" s="73">
        <v>280</v>
      </c>
      <c r="W481" s="73"/>
      <c r="X481" s="73"/>
      <c r="Y481" s="73"/>
      <c r="Z481" s="73"/>
      <c r="AA481" s="73">
        <v>1</v>
      </c>
      <c r="AB481" s="74">
        <f t="shared" si="14"/>
        <v>7</v>
      </c>
      <c r="AC481" s="74"/>
    </row>
    <row r="482" spans="1:29" s="75" customFormat="1" ht="45" x14ac:dyDescent="0.25">
      <c r="A482" s="73">
        <v>472</v>
      </c>
      <c r="B482" s="73" t="s">
        <v>219</v>
      </c>
      <c r="C482" s="73" t="s">
        <v>190</v>
      </c>
      <c r="D482" s="73" t="s">
        <v>230</v>
      </c>
      <c r="E482" s="73" t="s">
        <v>545</v>
      </c>
      <c r="F482" s="76">
        <v>43294.541666666664</v>
      </c>
      <c r="G482" s="76">
        <v>43294.8</v>
      </c>
      <c r="H482" s="73" t="s">
        <v>145</v>
      </c>
      <c r="I482" s="73">
        <v>6.1999999992549419</v>
      </c>
      <c r="J482" s="73" t="s">
        <v>190</v>
      </c>
      <c r="K482" s="73"/>
      <c r="L482" s="73"/>
      <c r="M482" s="73">
        <f t="shared" si="15"/>
        <v>1</v>
      </c>
      <c r="N482" s="73">
        <v>0</v>
      </c>
      <c r="O482" s="73">
        <v>1</v>
      </c>
      <c r="P482" s="73">
        <v>0</v>
      </c>
      <c r="Q482" s="73">
        <v>0</v>
      </c>
      <c r="R482" s="73">
        <v>0</v>
      </c>
      <c r="S482" s="73">
        <v>1</v>
      </c>
      <c r="T482" s="73">
        <v>0</v>
      </c>
      <c r="U482" s="73">
        <v>0</v>
      </c>
      <c r="V482" s="73">
        <v>280</v>
      </c>
      <c r="W482" s="73"/>
      <c r="X482" s="73"/>
      <c r="Y482" s="73"/>
      <c r="Z482" s="73"/>
      <c r="AA482" s="73">
        <v>1</v>
      </c>
      <c r="AB482" s="74">
        <f t="shared" si="14"/>
        <v>7</v>
      </c>
      <c r="AC482" s="74"/>
    </row>
    <row r="483" spans="1:29" s="75" customFormat="1" ht="45" x14ac:dyDescent="0.25">
      <c r="A483" s="73">
        <v>473</v>
      </c>
      <c r="B483" s="73" t="s">
        <v>195</v>
      </c>
      <c r="C483" s="73" t="s">
        <v>190</v>
      </c>
      <c r="D483" s="73" t="s">
        <v>559</v>
      </c>
      <c r="E483" s="73" t="s">
        <v>545</v>
      </c>
      <c r="F483" s="76">
        <v>43294.628472222219</v>
      </c>
      <c r="G483" s="76">
        <v>43294.740277777775</v>
      </c>
      <c r="H483" s="73" t="s">
        <v>145</v>
      </c>
      <c r="I483" s="73">
        <v>2.6833333343965928</v>
      </c>
      <c r="J483" s="73" t="s">
        <v>190</v>
      </c>
      <c r="K483" s="73"/>
      <c r="L483" s="73"/>
      <c r="M483" s="73">
        <f t="shared" si="15"/>
        <v>1</v>
      </c>
      <c r="N483" s="73">
        <v>0</v>
      </c>
      <c r="O483" s="73">
        <v>1</v>
      </c>
      <c r="P483" s="73">
        <v>0</v>
      </c>
      <c r="Q483" s="73">
        <v>0</v>
      </c>
      <c r="R483" s="73">
        <v>0</v>
      </c>
      <c r="S483" s="73">
        <v>1</v>
      </c>
      <c r="T483" s="73">
        <v>0</v>
      </c>
      <c r="U483" s="73">
        <v>0</v>
      </c>
      <c r="V483" s="73">
        <v>190</v>
      </c>
      <c r="W483" s="73"/>
      <c r="X483" s="73"/>
      <c r="Y483" s="73"/>
      <c r="Z483" s="73"/>
      <c r="AA483" s="73">
        <v>1</v>
      </c>
      <c r="AB483" s="74">
        <f t="shared" si="14"/>
        <v>7</v>
      </c>
      <c r="AC483" s="74"/>
    </row>
    <row r="484" spans="1:29" s="75" customFormat="1" ht="45" x14ac:dyDescent="0.25">
      <c r="A484" s="73">
        <v>474</v>
      </c>
      <c r="B484" s="73" t="s">
        <v>200</v>
      </c>
      <c r="C484" s="73" t="s">
        <v>190</v>
      </c>
      <c r="D484" s="73" t="s">
        <v>560</v>
      </c>
      <c r="E484" s="73" t="s">
        <v>545</v>
      </c>
      <c r="F484" s="76">
        <v>43295.652083333334</v>
      </c>
      <c r="G484" s="76">
        <v>43295.654166666667</v>
      </c>
      <c r="H484" s="73" t="s">
        <v>146</v>
      </c>
      <c r="I484" s="73">
        <v>5.0000001734588302E-2</v>
      </c>
      <c r="J484" s="73" t="s">
        <v>190</v>
      </c>
      <c r="K484" s="73"/>
      <c r="L484" s="73"/>
      <c r="M484" s="73">
        <f t="shared" si="15"/>
        <v>1</v>
      </c>
      <c r="N484" s="73">
        <v>0</v>
      </c>
      <c r="O484" s="73">
        <v>1</v>
      </c>
      <c r="P484" s="73">
        <v>0</v>
      </c>
      <c r="Q484" s="73">
        <v>0</v>
      </c>
      <c r="R484" s="73">
        <v>0</v>
      </c>
      <c r="S484" s="73">
        <v>1</v>
      </c>
      <c r="T484" s="73">
        <v>0</v>
      </c>
      <c r="U484" s="73">
        <v>0</v>
      </c>
      <c r="V484" s="73">
        <v>570</v>
      </c>
      <c r="W484" s="73"/>
      <c r="X484" s="73" t="s">
        <v>561</v>
      </c>
      <c r="Y484" s="73" t="s">
        <v>562</v>
      </c>
      <c r="Z484" s="73" t="s">
        <v>382</v>
      </c>
      <c r="AA484" s="73">
        <v>0</v>
      </c>
      <c r="AB484" s="74">
        <f t="shared" si="14"/>
        <v>7</v>
      </c>
      <c r="AC484" s="74"/>
    </row>
    <row r="485" spans="1:29" s="75" customFormat="1" ht="45" x14ac:dyDescent="0.25">
      <c r="A485" s="73">
        <v>475</v>
      </c>
      <c r="B485" s="73" t="s">
        <v>200</v>
      </c>
      <c r="C485" s="73" t="s">
        <v>190</v>
      </c>
      <c r="D485" s="73" t="s">
        <v>297</v>
      </c>
      <c r="E485" s="73" t="s">
        <v>545</v>
      </c>
      <c r="F485" s="76">
        <v>43296.431250000001</v>
      </c>
      <c r="G485" s="76">
        <v>43296.481249999997</v>
      </c>
      <c r="H485" s="73" t="s">
        <v>145</v>
      </c>
      <c r="I485" s="73">
        <v>1.199999999895226</v>
      </c>
      <c r="J485" s="73" t="s">
        <v>190</v>
      </c>
      <c r="K485" s="73"/>
      <c r="L485" s="73"/>
      <c r="M485" s="73">
        <f t="shared" si="15"/>
        <v>1</v>
      </c>
      <c r="N485" s="73">
        <v>0</v>
      </c>
      <c r="O485" s="73">
        <v>1</v>
      </c>
      <c r="P485" s="73">
        <v>0</v>
      </c>
      <c r="Q485" s="73">
        <v>0</v>
      </c>
      <c r="R485" s="73">
        <v>0</v>
      </c>
      <c r="S485" s="73">
        <v>1</v>
      </c>
      <c r="T485" s="73">
        <v>0</v>
      </c>
      <c r="U485" s="73">
        <v>0</v>
      </c>
      <c r="V485" s="73">
        <v>100</v>
      </c>
      <c r="W485" s="73"/>
      <c r="X485" s="73"/>
      <c r="Y485" s="73"/>
      <c r="Z485" s="73"/>
      <c r="AA485" s="73">
        <v>1</v>
      </c>
      <c r="AB485" s="74">
        <f t="shared" si="14"/>
        <v>7</v>
      </c>
      <c r="AC485" s="74"/>
    </row>
    <row r="486" spans="1:29" s="75" customFormat="1" ht="45" x14ac:dyDescent="0.25">
      <c r="A486" s="73">
        <v>476</v>
      </c>
      <c r="B486" s="73" t="s">
        <v>200</v>
      </c>
      <c r="C486" s="73" t="s">
        <v>190</v>
      </c>
      <c r="D486" s="73" t="s">
        <v>385</v>
      </c>
      <c r="E486" s="73" t="s">
        <v>545</v>
      </c>
      <c r="F486" s="76">
        <v>43296.510416666664</v>
      </c>
      <c r="G486" s="76">
        <v>43296.547222222223</v>
      </c>
      <c r="H486" s="73" t="s">
        <v>145</v>
      </c>
      <c r="I486" s="73">
        <v>0.88333333202172071</v>
      </c>
      <c r="J486" s="73" t="s">
        <v>190</v>
      </c>
      <c r="K486" s="73"/>
      <c r="L486" s="73"/>
      <c r="M486" s="73">
        <f t="shared" si="15"/>
        <v>1</v>
      </c>
      <c r="N486" s="73">
        <v>0</v>
      </c>
      <c r="O486" s="73">
        <v>1</v>
      </c>
      <c r="P486" s="73">
        <v>0</v>
      </c>
      <c r="Q486" s="73">
        <v>0</v>
      </c>
      <c r="R486" s="73">
        <v>0</v>
      </c>
      <c r="S486" s="73">
        <v>1</v>
      </c>
      <c r="T486" s="73">
        <v>0</v>
      </c>
      <c r="U486" s="73">
        <v>0</v>
      </c>
      <c r="V486" s="73">
        <v>550</v>
      </c>
      <c r="W486" s="73"/>
      <c r="X486" s="73"/>
      <c r="Y486" s="73"/>
      <c r="Z486" s="73"/>
      <c r="AA486" s="73">
        <v>1</v>
      </c>
      <c r="AB486" s="74">
        <f t="shared" si="14"/>
        <v>7</v>
      </c>
      <c r="AC486" s="74"/>
    </row>
    <row r="487" spans="1:29" s="75" customFormat="1" ht="45" x14ac:dyDescent="0.25">
      <c r="A487" s="73">
        <v>477</v>
      </c>
      <c r="B487" s="73" t="s">
        <v>200</v>
      </c>
      <c r="C487" s="73" t="s">
        <v>190</v>
      </c>
      <c r="D487" s="73" t="s">
        <v>563</v>
      </c>
      <c r="E487" s="73" t="s">
        <v>545</v>
      </c>
      <c r="F487" s="76">
        <v>43296.573611111111</v>
      </c>
      <c r="G487" s="76">
        <v>43296.606249999997</v>
      </c>
      <c r="H487" s="73" t="s">
        <v>145</v>
      </c>
      <c r="I487" s="73">
        <v>0.78333333361661062</v>
      </c>
      <c r="J487" s="73" t="s">
        <v>190</v>
      </c>
      <c r="K487" s="73"/>
      <c r="L487" s="73"/>
      <c r="M487" s="73">
        <f t="shared" si="15"/>
        <v>2</v>
      </c>
      <c r="N487" s="73">
        <v>0</v>
      </c>
      <c r="O487" s="73">
        <v>1</v>
      </c>
      <c r="P487" s="73">
        <v>1</v>
      </c>
      <c r="Q487" s="73">
        <v>0</v>
      </c>
      <c r="R487" s="73">
        <v>0</v>
      </c>
      <c r="S487" s="73">
        <v>2</v>
      </c>
      <c r="T487" s="73">
        <v>0</v>
      </c>
      <c r="U487" s="73">
        <v>0</v>
      </c>
      <c r="V487" s="73">
        <v>0</v>
      </c>
      <c r="W487" s="73"/>
      <c r="X487" s="73"/>
      <c r="Y487" s="73"/>
      <c r="Z487" s="73"/>
      <c r="AA487" s="73">
        <v>1</v>
      </c>
      <c r="AB487" s="74">
        <f t="shared" si="14"/>
        <v>7</v>
      </c>
      <c r="AC487" s="74"/>
    </row>
    <row r="488" spans="1:29" s="75" customFormat="1" ht="45" x14ac:dyDescent="0.25">
      <c r="A488" s="73">
        <v>478</v>
      </c>
      <c r="B488" s="73" t="s">
        <v>200</v>
      </c>
      <c r="C488" s="73" t="s">
        <v>190</v>
      </c>
      <c r="D488" s="73" t="s">
        <v>201</v>
      </c>
      <c r="E488" s="73" t="s">
        <v>545</v>
      </c>
      <c r="F488" s="76">
        <v>43297.447222222225</v>
      </c>
      <c r="G488" s="76">
        <v>43297.657638888886</v>
      </c>
      <c r="H488" s="73" t="s">
        <v>145</v>
      </c>
      <c r="I488" s="73">
        <v>5.0500000007450581</v>
      </c>
      <c r="J488" s="73" t="s">
        <v>190</v>
      </c>
      <c r="K488" s="73"/>
      <c r="L488" s="73"/>
      <c r="M488" s="73">
        <f t="shared" si="15"/>
        <v>1</v>
      </c>
      <c r="N488" s="73">
        <v>0</v>
      </c>
      <c r="O488" s="73">
        <v>1</v>
      </c>
      <c r="P488" s="73">
        <v>0</v>
      </c>
      <c r="Q488" s="73">
        <v>0</v>
      </c>
      <c r="R488" s="73">
        <v>0</v>
      </c>
      <c r="S488" s="73">
        <v>1</v>
      </c>
      <c r="T488" s="73">
        <v>0</v>
      </c>
      <c r="U488" s="73">
        <v>0</v>
      </c>
      <c r="V488" s="73">
        <v>130</v>
      </c>
      <c r="W488" s="73"/>
      <c r="X488" s="73"/>
      <c r="Y488" s="73"/>
      <c r="Z488" s="73"/>
      <c r="AA488" s="73">
        <v>1</v>
      </c>
      <c r="AB488" s="74">
        <f t="shared" si="14"/>
        <v>7</v>
      </c>
      <c r="AC488" s="74"/>
    </row>
    <row r="489" spans="1:29" s="75" customFormat="1" ht="45" x14ac:dyDescent="0.25">
      <c r="A489" s="73">
        <v>479</v>
      </c>
      <c r="B489" s="73" t="s">
        <v>200</v>
      </c>
      <c r="C489" s="73" t="s">
        <v>190</v>
      </c>
      <c r="D489" s="73" t="s">
        <v>405</v>
      </c>
      <c r="E489" s="73" t="s">
        <v>545</v>
      </c>
      <c r="F489" s="76">
        <v>43298.423611111109</v>
      </c>
      <c r="G489" s="76">
        <v>43298.477083333331</v>
      </c>
      <c r="H489" s="73" t="s">
        <v>145</v>
      </c>
      <c r="I489" s="73">
        <v>1.2833333328017029</v>
      </c>
      <c r="J489" s="73" t="s">
        <v>190</v>
      </c>
      <c r="K489" s="73"/>
      <c r="L489" s="73"/>
      <c r="M489" s="73">
        <f t="shared" si="15"/>
        <v>1</v>
      </c>
      <c r="N489" s="73">
        <v>0</v>
      </c>
      <c r="O489" s="73">
        <v>1</v>
      </c>
      <c r="P489" s="73">
        <v>0</v>
      </c>
      <c r="Q489" s="73">
        <v>0</v>
      </c>
      <c r="R489" s="73">
        <v>0</v>
      </c>
      <c r="S489" s="73">
        <v>1</v>
      </c>
      <c r="T489" s="73">
        <v>0</v>
      </c>
      <c r="U489" s="73">
        <v>0</v>
      </c>
      <c r="V489" s="73">
        <v>140</v>
      </c>
      <c r="W489" s="73"/>
      <c r="X489" s="73"/>
      <c r="Y489" s="73"/>
      <c r="Z489" s="73"/>
      <c r="AA489" s="73">
        <v>1</v>
      </c>
      <c r="AB489" s="74">
        <f t="shared" si="14"/>
        <v>7</v>
      </c>
      <c r="AC489" s="74"/>
    </row>
    <row r="490" spans="1:29" s="75" customFormat="1" ht="45" x14ac:dyDescent="0.25">
      <c r="A490" s="73">
        <v>480</v>
      </c>
      <c r="B490" s="73" t="s">
        <v>195</v>
      </c>
      <c r="C490" s="73" t="s">
        <v>190</v>
      </c>
      <c r="D490" s="73" t="s">
        <v>251</v>
      </c>
      <c r="E490" s="73" t="s">
        <v>545</v>
      </c>
      <c r="F490" s="76">
        <v>43298.426388888889</v>
      </c>
      <c r="G490" s="76">
        <v>43298.569444444445</v>
      </c>
      <c r="H490" s="73" t="s">
        <v>145</v>
      </c>
      <c r="I490" s="73">
        <v>3.4333333343965928</v>
      </c>
      <c r="J490" s="73" t="s">
        <v>190</v>
      </c>
      <c r="K490" s="73"/>
      <c r="L490" s="73"/>
      <c r="M490" s="73">
        <f t="shared" si="15"/>
        <v>1</v>
      </c>
      <c r="N490" s="73">
        <v>0</v>
      </c>
      <c r="O490" s="73">
        <v>1</v>
      </c>
      <c r="P490" s="73">
        <v>0</v>
      </c>
      <c r="Q490" s="73">
        <v>0</v>
      </c>
      <c r="R490" s="73">
        <v>0</v>
      </c>
      <c r="S490" s="73">
        <v>1</v>
      </c>
      <c r="T490" s="73">
        <v>0</v>
      </c>
      <c r="U490" s="73">
        <v>0</v>
      </c>
      <c r="V490" s="73">
        <v>880</v>
      </c>
      <c r="W490" s="73"/>
      <c r="X490" s="73"/>
      <c r="Y490" s="73"/>
      <c r="Z490" s="73"/>
      <c r="AA490" s="73">
        <v>1</v>
      </c>
      <c r="AB490" s="74">
        <f t="shared" si="14"/>
        <v>7</v>
      </c>
      <c r="AC490" s="74"/>
    </row>
    <row r="491" spans="1:29" s="75" customFormat="1" ht="45" x14ac:dyDescent="0.25">
      <c r="A491" s="73">
        <v>481</v>
      </c>
      <c r="B491" s="73" t="s">
        <v>195</v>
      </c>
      <c r="C491" s="73" t="s">
        <v>190</v>
      </c>
      <c r="D491" s="73" t="s">
        <v>251</v>
      </c>
      <c r="E491" s="73" t="s">
        <v>545</v>
      </c>
      <c r="F491" s="76">
        <v>43299.847222222219</v>
      </c>
      <c r="G491" s="76">
        <v>43299.847222222219</v>
      </c>
      <c r="H491" s="73" t="s">
        <v>146</v>
      </c>
      <c r="I491" s="73">
        <v>0</v>
      </c>
      <c r="J491" s="73" t="s">
        <v>190</v>
      </c>
      <c r="K491" s="73"/>
      <c r="L491" s="73"/>
      <c r="M491" s="73">
        <f t="shared" si="15"/>
        <v>1</v>
      </c>
      <c r="N491" s="73">
        <v>0</v>
      </c>
      <c r="O491" s="73">
        <v>1</v>
      </c>
      <c r="P491" s="73">
        <v>0</v>
      </c>
      <c r="Q491" s="73">
        <v>0</v>
      </c>
      <c r="R491" s="73">
        <v>0</v>
      </c>
      <c r="S491" s="73">
        <v>1</v>
      </c>
      <c r="T491" s="73">
        <v>0</v>
      </c>
      <c r="U491" s="73">
        <v>0</v>
      </c>
      <c r="V491" s="73">
        <v>880</v>
      </c>
      <c r="W491" s="73"/>
      <c r="X491" s="73" t="s">
        <v>564</v>
      </c>
      <c r="Y491" s="73" t="s">
        <v>565</v>
      </c>
      <c r="Z491" s="73" t="s">
        <v>236</v>
      </c>
      <c r="AA491" s="73">
        <v>0</v>
      </c>
      <c r="AB491" s="74">
        <f t="shared" si="14"/>
        <v>7</v>
      </c>
      <c r="AC491" s="74"/>
    </row>
    <row r="492" spans="1:29" s="75" customFormat="1" ht="45" x14ac:dyDescent="0.25">
      <c r="A492" s="73">
        <v>482</v>
      </c>
      <c r="B492" s="73" t="s">
        <v>200</v>
      </c>
      <c r="C492" s="73" t="s">
        <v>190</v>
      </c>
      <c r="D492" s="73" t="s">
        <v>438</v>
      </c>
      <c r="E492" s="73" t="s">
        <v>545</v>
      </c>
      <c r="F492" s="76">
        <v>43300.489583333336</v>
      </c>
      <c r="G492" s="76">
        <v>43300.708333333336</v>
      </c>
      <c r="H492" s="73" t="s">
        <v>145</v>
      </c>
      <c r="I492" s="73">
        <v>5.25</v>
      </c>
      <c r="J492" s="73" t="s">
        <v>190</v>
      </c>
      <c r="K492" s="73"/>
      <c r="L492" s="73"/>
      <c r="M492" s="73">
        <f t="shared" si="15"/>
        <v>1</v>
      </c>
      <c r="N492" s="73">
        <v>0</v>
      </c>
      <c r="O492" s="73">
        <v>1</v>
      </c>
      <c r="P492" s="73">
        <v>0</v>
      </c>
      <c r="Q492" s="73">
        <v>0</v>
      </c>
      <c r="R492" s="73">
        <v>0</v>
      </c>
      <c r="S492" s="73">
        <v>1</v>
      </c>
      <c r="T492" s="73">
        <v>0</v>
      </c>
      <c r="U492" s="73">
        <v>0</v>
      </c>
      <c r="V492" s="73">
        <v>1090</v>
      </c>
      <c r="W492" s="73"/>
      <c r="X492" s="73"/>
      <c r="Y492" s="73"/>
      <c r="Z492" s="73"/>
      <c r="AA492" s="73">
        <v>1</v>
      </c>
      <c r="AB492" s="74">
        <f t="shared" si="14"/>
        <v>7</v>
      </c>
      <c r="AC492" s="74"/>
    </row>
    <row r="493" spans="1:29" s="75" customFormat="1" ht="45" x14ac:dyDescent="0.25">
      <c r="A493" s="73">
        <v>483</v>
      </c>
      <c r="B493" s="73" t="s">
        <v>208</v>
      </c>
      <c r="C493" s="73" t="s">
        <v>190</v>
      </c>
      <c r="D493" s="73" t="s">
        <v>325</v>
      </c>
      <c r="E493" s="73" t="s">
        <v>545</v>
      </c>
      <c r="F493" s="76">
        <v>43300.722222222219</v>
      </c>
      <c r="G493" s="76">
        <v>43300.784722222219</v>
      </c>
      <c r="H493" s="73" t="s">
        <v>145</v>
      </c>
      <c r="I493" s="73">
        <v>1.5</v>
      </c>
      <c r="J493" s="73" t="s">
        <v>190</v>
      </c>
      <c r="K493" s="73"/>
      <c r="L493" s="73"/>
      <c r="M493" s="73">
        <f t="shared" si="15"/>
        <v>1</v>
      </c>
      <c r="N493" s="73">
        <v>0</v>
      </c>
      <c r="O493" s="73">
        <v>1</v>
      </c>
      <c r="P493" s="73">
        <v>0</v>
      </c>
      <c r="Q493" s="73">
        <v>0</v>
      </c>
      <c r="R493" s="73">
        <v>0</v>
      </c>
      <c r="S493" s="73">
        <v>1</v>
      </c>
      <c r="T493" s="73">
        <v>0</v>
      </c>
      <c r="U493" s="73">
        <v>0</v>
      </c>
      <c r="V493" s="73">
        <v>450</v>
      </c>
      <c r="W493" s="73"/>
      <c r="X493" s="73"/>
      <c r="Y493" s="73"/>
      <c r="Z493" s="73"/>
      <c r="AA493" s="73">
        <v>1</v>
      </c>
      <c r="AB493" s="74">
        <f t="shared" si="14"/>
        <v>7</v>
      </c>
      <c r="AC493" s="74"/>
    </row>
    <row r="494" spans="1:29" s="75" customFormat="1" ht="45" x14ac:dyDescent="0.25">
      <c r="A494" s="73">
        <v>484</v>
      </c>
      <c r="B494" s="73" t="s">
        <v>200</v>
      </c>
      <c r="C494" s="73" t="s">
        <v>190</v>
      </c>
      <c r="D494" s="73" t="s">
        <v>330</v>
      </c>
      <c r="E494" s="73" t="s">
        <v>545</v>
      </c>
      <c r="F494" s="76">
        <v>43301.415277777778</v>
      </c>
      <c r="G494" s="76">
        <v>43301.451388888891</v>
      </c>
      <c r="H494" s="73" t="s">
        <v>145</v>
      </c>
      <c r="I494" s="73">
        <v>0.86666666634846479</v>
      </c>
      <c r="J494" s="73" t="s">
        <v>190</v>
      </c>
      <c r="K494" s="73"/>
      <c r="L494" s="73"/>
      <c r="M494" s="73">
        <f t="shared" si="15"/>
        <v>1</v>
      </c>
      <c r="N494" s="73">
        <v>0</v>
      </c>
      <c r="O494" s="73">
        <v>1</v>
      </c>
      <c r="P494" s="73">
        <v>0</v>
      </c>
      <c r="Q494" s="73">
        <v>0</v>
      </c>
      <c r="R494" s="73">
        <v>0</v>
      </c>
      <c r="S494" s="73">
        <v>1</v>
      </c>
      <c r="T494" s="73">
        <v>0</v>
      </c>
      <c r="U494" s="73">
        <v>0</v>
      </c>
      <c r="V494" s="73">
        <v>540</v>
      </c>
      <c r="W494" s="73"/>
      <c r="X494" s="73"/>
      <c r="Y494" s="73"/>
      <c r="Z494" s="73"/>
      <c r="AA494" s="73">
        <v>1</v>
      </c>
      <c r="AB494" s="74">
        <f t="shared" si="14"/>
        <v>7</v>
      </c>
      <c r="AC494" s="74"/>
    </row>
    <row r="495" spans="1:29" s="75" customFormat="1" ht="45" x14ac:dyDescent="0.25">
      <c r="A495" s="73">
        <v>485</v>
      </c>
      <c r="B495" s="73" t="s">
        <v>200</v>
      </c>
      <c r="C495" s="73" t="s">
        <v>190</v>
      </c>
      <c r="D495" s="73" t="s">
        <v>406</v>
      </c>
      <c r="E495" s="73" t="s">
        <v>545</v>
      </c>
      <c r="F495" s="76">
        <v>43301.454861111109</v>
      </c>
      <c r="G495" s="76">
        <v>43301.475694444445</v>
      </c>
      <c r="H495" s="73" t="s">
        <v>145</v>
      </c>
      <c r="I495" s="73">
        <v>0.50000000162981451</v>
      </c>
      <c r="J495" s="73" t="s">
        <v>190</v>
      </c>
      <c r="K495" s="73"/>
      <c r="L495" s="73"/>
      <c r="M495" s="73">
        <f t="shared" si="15"/>
        <v>1</v>
      </c>
      <c r="N495" s="73">
        <v>0</v>
      </c>
      <c r="O495" s="73">
        <v>1</v>
      </c>
      <c r="P495" s="73">
        <v>0</v>
      </c>
      <c r="Q495" s="73">
        <v>0</v>
      </c>
      <c r="R495" s="73">
        <v>0</v>
      </c>
      <c r="S495" s="73">
        <v>1</v>
      </c>
      <c r="T495" s="73">
        <v>0</v>
      </c>
      <c r="U495" s="73">
        <v>0</v>
      </c>
      <c r="V495" s="73">
        <v>440</v>
      </c>
      <c r="W495" s="73"/>
      <c r="X495" s="73"/>
      <c r="Y495" s="73"/>
      <c r="Z495" s="73"/>
      <c r="AA495" s="73">
        <v>1</v>
      </c>
      <c r="AB495" s="74">
        <f t="shared" si="14"/>
        <v>7</v>
      </c>
      <c r="AC495" s="74"/>
    </row>
    <row r="496" spans="1:29" s="75" customFormat="1" ht="45" x14ac:dyDescent="0.25">
      <c r="A496" s="73">
        <v>486</v>
      </c>
      <c r="B496" s="73" t="s">
        <v>208</v>
      </c>
      <c r="C496" s="73" t="s">
        <v>190</v>
      </c>
      <c r="D496" s="73" t="s">
        <v>480</v>
      </c>
      <c r="E496" s="73" t="s">
        <v>545</v>
      </c>
      <c r="F496" s="76">
        <v>43301.582638888889</v>
      </c>
      <c r="G496" s="76">
        <v>43301.582638888889</v>
      </c>
      <c r="H496" s="73" t="s">
        <v>146</v>
      </c>
      <c r="I496" s="73">
        <v>0</v>
      </c>
      <c r="J496" s="73" t="s">
        <v>190</v>
      </c>
      <c r="K496" s="73"/>
      <c r="L496" s="73"/>
      <c r="M496" s="73">
        <f t="shared" si="15"/>
        <v>1</v>
      </c>
      <c r="N496" s="73">
        <v>0</v>
      </c>
      <c r="O496" s="73">
        <v>1</v>
      </c>
      <c r="P496" s="73">
        <v>0</v>
      </c>
      <c r="Q496" s="73">
        <v>0</v>
      </c>
      <c r="R496" s="73">
        <v>0</v>
      </c>
      <c r="S496" s="73">
        <v>1</v>
      </c>
      <c r="T496" s="73">
        <v>0</v>
      </c>
      <c r="U496" s="73">
        <v>0</v>
      </c>
      <c r="V496" s="73">
        <v>300</v>
      </c>
      <c r="W496" s="73"/>
      <c r="X496" s="73" t="s">
        <v>566</v>
      </c>
      <c r="Y496" s="73" t="s">
        <v>386</v>
      </c>
      <c r="Z496" s="73" t="s">
        <v>387</v>
      </c>
      <c r="AA496" s="73">
        <v>0</v>
      </c>
      <c r="AB496" s="74">
        <f t="shared" si="14"/>
        <v>7</v>
      </c>
      <c r="AC496" s="74"/>
    </row>
    <row r="497" spans="1:29" s="75" customFormat="1" ht="45" x14ac:dyDescent="0.25">
      <c r="A497" s="73">
        <v>487</v>
      </c>
      <c r="B497" s="73" t="s">
        <v>195</v>
      </c>
      <c r="C497" s="73" t="s">
        <v>190</v>
      </c>
      <c r="D497" s="73" t="s">
        <v>567</v>
      </c>
      <c r="E497" s="73" t="s">
        <v>545</v>
      </c>
      <c r="F497" s="76">
        <v>43302.42291666667</v>
      </c>
      <c r="G497" s="76">
        <v>43302.893055555556</v>
      </c>
      <c r="H497" s="73" t="s">
        <v>145</v>
      </c>
      <c r="I497" s="73">
        <v>11.283333333616611</v>
      </c>
      <c r="J497" s="73" t="s">
        <v>190</v>
      </c>
      <c r="K497" s="73"/>
      <c r="L497" s="73"/>
      <c r="M497" s="73">
        <f t="shared" si="15"/>
        <v>2</v>
      </c>
      <c r="N497" s="73">
        <v>0</v>
      </c>
      <c r="O497" s="73">
        <v>1</v>
      </c>
      <c r="P497" s="73">
        <v>1</v>
      </c>
      <c r="Q497" s="73">
        <v>0</v>
      </c>
      <c r="R497" s="73">
        <v>0</v>
      </c>
      <c r="S497" s="73">
        <v>2</v>
      </c>
      <c r="T497" s="73">
        <v>0</v>
      </c>
      <c r="U497" s="73">
        <v>0</v>
      </c>
      <c r="V497" s="73">
        <v>1630</v>
      </c>
      <c r="W497" s="73"/>
      <c r="X497" s="73"/>
      <c r="Y497" s="73"/>
      <c r="Z497" s="73"/>
      <c r="AA497" s="73">
        <v>1</v>
      </c>
      <c r="AB497" s="74">
        <f t="shared" si="14"/>
        <v>7</v>
      </c>
      <c r="AC497" s="74"/>
    </row>
    <row r="498" spans="1:29" s="75" customFormat="1" ht="45" x14ac:dyDescent="0.25">
      <c r="A498" s="73">
        <v>488</v>
      </c>
      <c r="B498" s="73" t="s">
        <v>195</v>
      </c>
      <c r="C498" s="73" t="s">
        <v>190</v>
      </c>
      <c r="D498" s="73" t="s">
        <v>568</v>
      </c>
      <c r="E498" s="73" t="s">
        <v>545</v>
      </c>
      <c r="F498" s="76">
        <v>43302.42291666667</v>
      </c>
      <c r="G498" s="76">
        <v>43302.893055555556</v>
      </c>
      <c r="H498" s="73" t="s">
        <v>145</v>
      </c>
      <c r="I498" s="73">
        <v>11.283333333616611</v>
      </c>
      <c r="J498" s="73" t="s">
        <v>190</v>
      </c>
      <c r="K498" s="73"/>
      <c r="L498" s="73"/>
      <c r="M498" s="73">
        <f t="shared" si="15"/>
        <v>1</v>
      </c>
      <c r="N498" s="73">
        <v>0</v>
      </c>
      <c r="O498" s="73">
        <v>1</v>
      </c>
      <c r="P498" s="73">
        <v>0</v>
      </c>
      <c r="Q498" s="73">
        <v>0</v>
      </c>
      <c r="R498" s="73">
        <v>0</v>
      </c>
      <c r="S498" s="73">
        <v>1</v>
      </c>
      <c r="T498" s="73">
        <v>0</v>
      </c>
      <c r="U498" s="73">
        <v>0</v>
      </c>
      <c r="V498" s="73">
        <v>460</v>
      </c>
      <c r="W498" s="73"/>
      <c r="X498" s="73"/>
      <c r="Y498" s="73"/>
      <c r="Z498" s="73"/>
      <c r="AA498" s="73">
        <v>1</v>
      </c>
      <c r="AB498" s="74">
        <f t="shared" si="14"/>
        <v>7</v>
      </c>
      <c r="AC498" s="74"/>
    </row>
    <row r="499" spans="1:29" s="75" customFormat="1" ht="45" x14ac:dyDescent="0.25">
      <c r="A499" s="73">
        <v>489</v>
      </c>
      <c r="B499" s="73" t="s">
        <v>200</v>
      </c>
      <c r="C499" s="73" t="s">
        <v>190</v>
      </c>
      <c r="D499" s="73" t="s">
        <v>327</v>
      </c>
      <c r="E499" s="73" t="s">
        <v>545</v>
      </c>
      <c r="F499" s="76">
        <v>43305.410416666666</v>
      </c>
      <c r="G499" s="76">
        <v>43305.593055555553</v>
      </c>
      <c r="H499" s="73" t="s">
        <v>145</v>
      </c>
      <c r="I499" s="73">
        <v>4.3833333334769122</v>
      </c>
      <c r="J499" s="73" t="s">
        <v>190</v>
      </c>
      <c r="K499" s="73"/>
      <c r="L499" s="73"/>
      <c r="M499" s="73">
        <f t="shared" si="15"/>
        <v>1</v>
      </c>
      <c r="N499" s="73">
        <v>0</v>
      </c>
      <c r="O499" s="73">
        <v>1</v>
      </c>
      <c r="P499" s="73">
        <v>0</v>
      </c>
      <c r="Q499" s="73">
        <v>0</v>
      </c>
      <c r="R499" s="73">
        <v>0</v>
      </c>
      <c r="S499" s="73">
        <v>1</v>
      </c>
      <c r="T499" s="73">
        <v>0</v>
      </c>
      <c r="U499" s="73">
        <v>0</v>
      </c>
      <c r="V499" s="73">
        <v>260</v>
      </c>
      <c r="W499" s="73"/>
      <c r="X499" s="73"/>
      <c r="Y499" s="73"/>
      <c r="Z499" s="73"/>
      <c r="AA499" s="73">
        <v>1</v>
      </c>
      <c r="AB499" s="74">
        <f t="shared" si="14"/>
        <v>7</v>
      </c>
      <c r="AC499" s="74"/>
    </row>
    <row r="500" spans="1:29" s="75" customFormat="1" ht="45" x14ac:dyDescent="0.25">
      <c r="A500" s="73">
        <v>490</v>
      </c>
      <c r="B500" s="73" t="s">
        <v>200</v>
      </c>
      <c r="C500" s="73" t="s">
        <v>190</v>
      </c>
      <c r="D500" s="73" t="s">
        <v>569</v>
      </c>
      <c r="E500" s="73" t="s">
        <v>545</v>
      </c>
      <c r="F500" s="76">
        <v>43305.413194444445</v>
      </c>
      <c r="G500" s="76">
        <v>43305.44027777778</v>
      </c>
      <c r="H500" s="73" t="s">
        <v>145</v>
      </c>
      <c r="I500" s="73">
        <v>0.65000000159488991</v>
      </c>
      <c r="J500" s="73" t="s">
        <v>190</v>
      </c>
      <c r="K500" s="73"/>
      <c r="L500" s="73"/>
      <c r="M500" s="73">
        <f t="shared" si="15"/>
        <v>2</v>
      </c>
      <c r="N500" s="73">
        <v>0</v>
      </c>
      <c r="O500" s="73">
        <v>1</v>
      </c>
      <c r="P500" s="73">
        <v>1</v>
      </c>
      <c r="Q500" s="73">
        <v>0</v>
      </c>
      <c r="R500" s="73">
        <v>0</v>
      </c>
      <c r="S500" s="73">
        <v>2</v>
      </c>
      <c r="T500" s="73">
        <v>0</v>
      </c>
      <c r="U500" s="73">
        <v>0</v>
      </c>
      <c r="V500" s="73">
        <v>10</v>
      </c>
      <c r="W500" s="73"/>
      <c r="X500" s="73"/>
      <c r="Y500" s="73"/>
      <c r="Z500" s="73"/>
      <c r="AA500" s="73">
        <v>1</v>
      </c>
      <c r="AB500" s="74">
        <f t="shared" si="14"/>
        <v>7</v>
      </c>
      <c r="AC500" s="74"/>
    </row>
    <row r="501" spans="1:29" s="75" customFormat="1" ht="45" x14ac:dyDescent="0.25">
      <c r="A501" s="73">
        <v>491</v>
      </c>
      <c r="B501" s="73" t="s">
        <v>200</v>
      </c>
      <c r="C501" s="73" t="s">
        <v>190</v>
      </c>
      <c r="D501" s="73" t="s">
        <v>570</v>
      </c>
      <c r="E501" s="73" t="s">
        <v>545</v>
      </c>
      <c r="F501" s="76">
        <v>43305.459027777775</v>
      </c>
      <c r="G501" s="76">
        <v>43305.474305555559</v>
      </c>
      <c r="H501" s="73" t="s">
        <v>145</v>
      </c>
      <c r="I501" s="73">
        <v>0.36666666733799502</v>
      </c>
      <c r="J501" s="73" t="s">
        <v>190</v>
      </c>
      <c r="K501" s="73"/>
      <c r="L501" s="73"/>
      <c r="M501" s="73">
        <f t="shared" si="15"/>
        <v>1</v>
      </c>
      <c r="N501" s="73">
        <v>0</v>
      </c>
      <c r="O501" s="73">
        <v>1</v>
      </c>
      <c r="P501" s="73">
        <v>0</v>
      </c>
      <c r="Q501" s="73">
        <v>0</v>
      </c>
      <c r="R501" s="73">
        <v>0</v>
      </c>
      <c r="S501" s="73">
        <v>1</v>
      </c>
      <c r="T501" s="73">
        <v>0</v>
      </c>
      <c r="U501" s="73">
        <v>0</v>
      </c>
      <c r="V501" s="73">
        <v>1120</v>
      </c>
      <c r="W501" s="73"/>
      <c r="X501" s="73"/>
      <c r="Y501" s="73"/>
      <c r="Z501" s="73"/>
      <c r="AA501" s="73">
        <v>1</v>
      </c>
      <c r="AB501" s="74">
        <f t="shared" si="14"/>
        <v>7</v>
      </c>
      <c r="AC501" s="74"/>
    </row>
    <row r="502" spans="1:29" s="75" customFormat="1" ht="45" x14ac:dyDescent="0.25">
      <c r="A502" s="73">
        <v>492</v>
      </c>
      <c r="B502" s="73" t="s">
        <v>200</v>
      </c>
      <c r="C502" s="73" t="s">
        <v>190</v>
      </c>
      <c r="D502" s="73" t="s">
        <v>560</v>
      </c>
      <c r="E502" s="73" t="s">
        <v>545</v>
      </c>
      <c r="F502" s="76">
        <v>43305.598611111112</v>
      </c>
      <c r="G502" s="76">
        <v>43305.624305555553</v>
      </c>
      <c r="H502" s="73" t="s">
        <v>145</v>
      </c>
      <c r="I502" s="73">
        <v>0.61666666797827929</v>
      </c>
      <c r="J502" s="73" t="s">
        <v>190</v>
      </c>
      <c r="K502" s="73"/>
      <c r="L502" s="73"/>
      <c r="M502" s="73">
        <f t="shared" si="15"/>
        <v>1</v>
      </c>
      <c r="N502" s="73">
        <v>0</v>
      </c>
      <c r="O502" s="73">
        <v>1</v>
      </c>
      <c r="P502" s="73">
        <v>0</v>
      </c>
      <c r="Q502" s="73">
        <v>0</v>
      </c>
      <c r="R502" s="73">
        <v>0</v>
      </c>
      <c r="S502" s="73">
        <v>1</v>
      </c>
      <c r="T502" s="73">
        <v>0</v>
      </c>
      <c r="U502" s="73">
        <v>0</v>
      </c>
      <c r="V502" s="73">
        <v>570</v>
      </c>
      <c r="W502" s="73"/>
      <c r="X502" s="73"/>
      <c r="Y502" s="73"/>
      <c r="Z502" s="73"/>
      <c r="AA502" s="73">
        <v>1</v>
      </c>
      <c r="AB502" s="74">
        <f t="shared" si="14"/>
        <v>7</v>
      </c>
      <c r="AC502" s="74"/>
    </row>
    <row r="503" spans="1:29" s="75" customFormat="1" ht="45" x14ac:dyDescent="0.25">
      <c r="A503" s="73">
        <v>493</v>
      </c>
      <c r="B503" s="73" t="s">
        <v>208</v>
      </c>
      <c r="C503" s="73" t="s">
        <v>190</v>
      </c>
      <c r="D503" s="73" t="s">
        <v>201</v>
      </c>
      <c r="E503" s="73" t="s">
        <v>545</v>
      </c>
      <c r="F503" s="76">
        <v>43305.616666666669</v>
      </c>
      <c r="G503" s="76">
        <v>43305.711805555555</v>
      </c>
      <c r="H503" s="73" t="s">
        <v>145</v>
      </c>
      <c r="I503" s="73">
        <v>2.2833333336166111</v>
      </c>
      <c r="J503" s="73" t="s">
        <v>190</v>
      </c>
      <c r="K503" s="73"/>
      <c r="L503" s="73"/>
      <c r="M503" s="73">
        <f t="shared" si="15"/>
        <v>1</v>
      </c>
      <c r="N503" s="73">
        <v>0</v>
      </c>
      <c r="O503" s="73">
        <v>1</v>
      </c>
      <c r="P503" s="73">
        <v>0</v>
      </c>
      <c r="Q503" s="73">
        <v>0</v>
      </c>
      <c r="R503" s="73">
        <v>0</v>
      </c>
      <c r="S503" s="73">
        <v>1</v>
      </c>
      <c r="T503" s="73">
        <v>0</v>
      </c>
      <c r="U503" s="73">
        <v>0</v>
      </c>
      <c r="V503" s="73">
        <v>170</v>
      </c>
      <c r="W503" s="73"/>
      <c r="X503" s="73"/>
      <c r="Y503" s="73"/>
      <c r="Z503" s="73"/>
      <c r="AA503" s="73">
        <v>1</v>
      </c>
      <c r="AB503" s="74">
        <f t="shared" si="14"/>
        <v>7</v>
      </c>
      <c r="AC503" s="74"/>
    </row>
    <row r="504" spans="1:29" s="75" customFormat="1" ht="45" x14ac:dyDescent="0.25">
      <c r="A504" s="73">
        <v>494</v>
      </c>
      <c r="B504" s="73" t="s">
        <v>208</v>
      </c>
      <c r="C504" s="73" t="s">
        <v>190</v>
      </c>
      <c r="D504" s="73" t="s">
        <v>293</v>
      </c>
      <c r="E504" s="73" t="s">
        <v>545</v>
      </c>
      <c r="F504" s="76">
        <v>43305.616666666669</v>
      </c>
      <c r="G504" s="76">
        <v>43305.711805555555</v>
      </c>
      <c r="H504" s="73" t="s">
        <v>145</v>
      </c>
      <c r="I504" s="73">
        <v>2.2833333336166111</v>
      </c>
      <c r="J504" s="73" t="s">
        <v>190</v>
      </c>
      <c r="K504" s="73"/>
      <c r="L504" s="73"/>
      <c r="M504" s="73">
        <f t="shared" si="15"/>
        <v>1</v>
      </c>
      <c r="N504" s="73">
        <v>0</v>
      </c>
      <c r="O504" s="73">
        <v>1</v>
      </c>
      <c r="P504" s="73">
        <v>0</v>
      </c>
      <c r="Q504" s="73">
        <v>0</v>
      </c>
      <c r="R504" s="73">
        <v>0</v>
      </c>
      <c r="S504" s="73">
        <v>1</v>
      </c>
      <c r="T504" s="73">
        <v>0</v>
      </c>
      <c r="U504" s="73">
        <v>0</v>
      </c>
      <c r="V504" s="73">
        <v>310</v>
      </c>
      <c r="W504" s="73"/>
      <c r="X504" s="73"/>
      <c r="Y504" s="73"/>
      <c r="Z504" s="73"/>
      <c r="AA504" s="73">
        <v>1</v>
      </c>
      <c r="AB504" s="74">
        <f t="shared" si="14"/>
        <v>7</v>
      </c>
      <c r="AC504" s="74"/>
    </row>
    <row r="505" spans="1:29" s="75" customFormat="1" ht="45" x14ac:dyDescent="0.25">
      <c r="A505" s="73">
        <v>495</v>
      </c>
      <c r="B505" s="73" t="s">
        <v>200</v>
      </c>
      <c r="C505" s="73" t="s">
        <v>190</v>
      </c>
      <c r="D505" s="73" t="s">
        <v>328</v>
      </c>
      <c r="E505" s="73" t="s">
        <v>545</v>
      </c>
      <c r="F505" s="76">
        <v>43305.645833333336</v>
      </c>
      <c r="G505" s="76">
        <v>43305.681250000001</v>
      </c>
      <c r="H505" s="73" t="s">
        <v>145</v>
      </c>
      <c r="I505" s="73">
        <v>0.85000000084983185</v>
      </c>
      <c r="J505" s="73" t="s">
        <v>190</v>
      </c>
      <c r="K505" s="73"/>
      <c r="L505" s="73"/>
      <c r="M505" s="73">
        <f t="shared" si="15"/>
        <v>1</v>
      </c>
      <c r="N505" s="73">
        <v>0</v>
      </c>
      <c r="O505" s="73">
        <v>1</v>
      </c>
      <c r="P505" s="73">
        <v>0</v>
      </c>
      <c r="Q505" s="73">
        <v>0</v>
      </c>
      <c r="R505" s="73">
        <v>0</v>
      </c>
      <c r="S505" s="73">
        <v>1</v>
      </c>
      <c r="T505" s="73">
        <v>0</v>
      </c>
      <c r="U505" s="73">
        <v>0</v>
      </c>
      <c r="V505" s="73">
        <v>580</v>
      </c>
      <c r="W505" s="73"/>
      <c r="X505" s="73"/>
      <c r="Y505" s="73"/>
      <c r="Z505" s="73"/>
      <c r="AA505" s="73">
        <v>1</v>
      </c>
      <c r="AB505" s="74">
        <f t="shared" si="14"/>
        <v>7</v>
      </c>
      <c r="AC505" s="74"/>
    </row>
    <row r="506" spans="1:29" s="75" customFormat="1" ht="45" x14ac:dyDescent="0.25">
      <c r="A506" s="73">
        <v>496</v>
      </c>
      <c r="B506" s="73" t="s">
        <v>200</v>
      </c>
      <c r="C506" s="73" t="s">
        <v>190</v>
      </c>
      <c r="D506" s="73" t="s">
        <v>390</v>
      </c>
      <c r="E506" s="73" t="s">
        <v>545</v>
      </c>
      <c r="F506" s="76">
        <v>43305.655555555553</v>
      </c>
      <c r="G506" s="76">
        <v>43305.698611111111</v>
      </c>
      <c r="H506" s="73" t="s">
        <v>145</v>
      </c>
      <c r="I506" s="73">
        <v>1.0333333319867961</v>
      </c>
      <c r="J506" s="73" t="s">
        <v>190</v>
      </c>
      <c r="K506" s="73"/>
      <c r="L506" s="73"/>
      <c r="M506" s="73">
        <f t="shared" si="15"/>
        <v>7</v>
      </c>
      <c r="N506" s="73">
        <v>0</v>
      </c>
      <c r="O506" s="73">
        <v>1</v>
      </c>
      <c r="P506" s="73">
        <v>6</v>
      </c>
      <c r="Q506" s="73">
        <v>0</v>
      </c>
      <c r="R506" s="73">
        <v>0</v>
      </c>
      <c r="S506" s="73">
        <v>7</v>
      </c>
      <c r="T506" s="73">
        <v>0</v>
      </c>
      <c r="U506" s="73">
        <v>0</v>
      </c>
      <c r="V506" s="73">
        <v>750</v>
      </c>
      <c r="W506" s="73"/>
      <c r="X506" s="73"/>
      <c r="Y506" s="73"/>
      <c r="Z506" s="73"/>
      <c r="AA506" s="73">
        <v>1</v>
      </c>
      <c r="AB506" s="74">
        <f t="shared" si="14"/>
        <v>7</v>
      </c>
      <c r="AC506" s="74"/>
    </row>
    <row r="507" spans="1:29" s="75" customFormat="1" ht="45" x14ac:dyDescent="0.25">
      <c r="A507" s="73">
        <v>497</v>
      </c>
      <c r="B507" s="73" t="s">
        <v>200</v>
      </c>
      <c r="C507" s="73" t="s">
        <v>190</v>
      </c>
      <c r="D507" s="73" t="s">
        <v>283</v>
      </c>
      <c r="E507" s="73" t="s">
        <v>545</v>
      </c>
      <c r="F507" s="76">
        <v>43306.444444444445</v>
      </c>
      <c r="G507" s="76">
        <v>43306.538194444445</v>
      </c>
      <c r="H507" s="73" t="s">
        <v>145</v>
      </c>
      <c r="I507" s="73">
        <v>2.25</v>
      </c>
      <c r="J507" s="73" t="s">
        <v>190</v>
      </c>
      <c r="K507" s="73"/>
      <c r="L507" s="73"/>
      <c r="M507" s="73">
        <f t="shared" si="15"/>
        <v>3</v>
      </c>
      <c r="N507" s="73">
        <v>0</v>
      </c>
      <c r="O507" s="73">
        <v>1</v>
      </c>
      <c r="P507" s="73">
        <v>2</v>
      </c>
      <c r="Q507" s="73">
        <v>0</v>
      </c>
      <c r="R507" s="73">
        <v>0</v>
      </c>
      <c r="S507" s="73">
        <v>3</v>
      </c>
      <c r="T507" s="73">
        <v>0</v>
      </c>
      <c r="U507" s="73">
        <v>0</v>
      </c>
      <c r="V507" s="73">
        <v>320</v>
      </c>
      <c r="W507" s="73"/>
      <c r="X507" s="73"/>
      <c r="Y507" s="73"/>
      <c r="Z507" s="73"/>
      <c r="AA507" s="73">
        <v>1</v>
      </c>
      <c r="AB507" s="74">
        <f t="shared" ref="AB507:AB570" si="16">MONTH(F507)</f>
        <v>7</v>
      </c>
      <c r="AC507" s="74"/>
    </row>
    <row r="508" spans="1:29" s="75" customFormat="1" ht="45" x14ac:dyDescent="0.25">
      <c r="A508" s="73">
        <v>498</v>
      </c>
      <c r="B508" s="73" t="s">
        <v>200</v>
      </c>
      <c r="C508" s="73" t="s">
        <v>190</v>
      </c>
      <c r="D508" s="73" t="s">
        <v>304</v>
      </c>
      <c r="E508" s="73" t="s">
        <v>545</v>
      </c>
      <c r="F508" s="76">
        <v>43308.429861111108</v>
      </c>
      <c r="G508" s="76">
        <v>43308.440972222219</v>
      </c>
      <c r="H508" s="73" t="s">
        <v>145</v>
      </c>
      <c r="I508" s="73">
        <v>0.26666666631354019</v>
      </c>
      <c r="J508" s="73" t="s">
        <v>190</v>
      </c>
      <c r="K508" s="73"/>
      <c r="L508" s="73"/>
      <c r="M508" s="73">
        <f t="shared" si="15"/>
        <v>1</v>
      </c>
      <c r="N508" s="73">
        <v>0</v>
      </c>
      <c r="O508" s="73">
        <v>1</v>
      </c>
      <c r="P508" s="73">
        <v>0</v>
      </c>
      <c r="Q508" s="73">
        <v>0</v>
      </c>
      <c r="R508" s="73">
        <v>0</v>
      </c>
      <c r="S508" s="73">
        <v>1</v>
      </c>
      <c r="T508" s="73">
        <v>0</v>
      </c>
      <c r="U508" s="73">
        <v>0</v>
      </c>
      <c r="V508" s="73">
        <v>560</v>
      </c>
      <c r="W508" s="73"/>
      <c r="X508" s="73"/>
      <c r="Y508" s="73"/>
      <c r="Z508" s="73"/>
      <c r="AA508" s="73">
        <v>1</v>
      </c>
      <c r="AB508" s="74">
        <f t="shared" si="16"/>
        <v>7</v>
      </c>
      <c r="AC508" s="74"/>
    </row>
    <row r="509" spans="1:29" s="75" customFormat="1" ht="45" x14ac:dyDescent="0.25">
      <c r="A509" s="73">
        <v>499</v>
      </c>
      <c r="B509" s="73" t="s">
        <v>200</v>
      </c>
      <c r="C509" s="73" t="s">
        <v>190</v>
      </c>
      <c r="D509" s="73" t="s">
        <v>571</v>
      </c>
      <c r="E509" s="73" t="s">
        <v>545</v>
      </c>
      <c r="F509" s="76">
        <v>43308.445833333331</v>
      </c>
      <c r="G509" s="76">
        <v>43308.463888888888</v>
      </c>
      <c r="H509" s="73" t="s">
        <v>145</v>
      </c>
      <c r="I509" s="73">
        <v>0.43333333439659327</v>
      </c>
      <c r="J509" s="73" t="s">
        <v>190</v>
      </c>
      <c r="K509" s="73"/>
      <c r="L509" s="73"/>
      <c r="M509" s="73">
        <f t="shared" si="15"/>
        <v>1</v>
      </c>
      <c r="N509" s="73">
        <v>0</v>
      </c>
      <c r="O509" s="73">
        <v>1</v>
      </c>
      <c r="P509" s="73">
        <v>0</v>
      </c>
      <c r="Q509" s="73">
        <v>0</v>
      </c>
      <c r="R509" s="73">
        <v>0</v>
      </c>
      <c r="S509" s="73">
        <v>1</v>
      </c>
      <c r="T509" s="73">
        <v>0</v>
      </c>
      <c r="U509" s="73">
        <v>0</v>
      </c>
      <c r="V509" s="73">
        <v>640</v>
      </c>
      <c r="W509" s="73"/>
      <c r="X509" s="73"/>
      <c r="Y509" s="73"/>
      <c r="Z509" s="73"/>
      <c r="AA509" s="73">
        <v>1</v>
      </c>
      <c r="AB509" s="74">
        <f t="shared" si="16"/>
        <v>7</v>
      </c>
      <c r="AC509" s="74"/>
    </row>
    <row r="510" spans="1:29" s="75" customFormat="1" ht="45" x14ac:dyDescent="0.25">
      <c r="A510" s="73">
        <v>500</v>
      </c>
      <c r="B510" s="73" t="s">
        <v>200</v>
      </c>
      <c r="C510" s="73" t="s">
        <v>190</v>
      </c>
      <c r="D510" s="73" t="s">
        <v>284</v>
      </c>
      <c r="E510" s="73" t="s">
        <v>545</v>
      </c>
      <c r="F510" s="76">
        <v>43308.470833333333</v>
      </c>
      <c r="G510" s="76">
        <v>43308.50277777778</v>
      </c>
      <c r="H510" s="73" t="s">
        <v>145</v>
      </c>
      <c r="I510" s="73">
        <v>0.76666666811797768</v>
      </c>
      <c r="J510" s="73" t="s">
        <v>190</v>
      </c>
      <c r="K510" s="73"/>
      <c r="L510" s="73"/>
      <c r="M510" s="73">
        <f t="shared" si="15"/>
        <v>1</v>
      </c>
      <c r="N510" s="73">
        <v>0</v>
      </c>
      <c r="O510" s="73">
        <v>1</v>
      </c>
      <c r="P510" s="73">
        <v>0</v>
      </c>
      <c r="Q510" s="73">
        <v>0</v>
      </c>
      <c r="R510" s="73">
        <v>0</v>
      </c>
      <c r="S510" s="73">
        <v>1</v>
      </c>
      <c r="T510" s="73">
        <v>0</v>
      </c>
      <c r="U510" s="73">
        <v>0</v>
      </c>
      <c r="V510" s="73">
        <v>1060</v>
      </c>
      <c r="W510" s="73"/>
      <c r="X510" s="73"/>
      <c r="Y510" s="73"/>
      <c r="Z510" s="73"/>
      <c r="AA510" s="73">
        <v>1</v>
      </c>
      <c r="AB510" s="74">
        <f t="shared" si="16"/>
        <v>7</v>
      </c>
      <c r="AC510" s="74"/>
    </row>
    <row r="511" spans="1:29" s="75" customFormat="1" ht="45" x14ac:dyDescent="0.25">
      <c r="A511" s="73">
        <v>501</v>
      </c>
      <c r="B511" s="73" t="s">
        <v>200</v>
      </c>
      <c r="C511" s="73" t="s">
        <v>190</v>
      </c>
      <c r="D511" s="73" t="s">
        <v>483</v>
      </c>
      <c r="E511" s="73" t="s">
        <v>545</v>
      </c>
      <c r="F511" s="76">
        <v>43309.442361111112</v>
      </c>
      <c r="G511" s="76">
        <v>43309.474305555559</v>
      </c>
      <c r="H511" s="73" t="s">
        <v>145</v>
      </c>
      <c r="I511" s="73">
        <v>0.76666666811797768</v>
      </c>
      <c r="J511" s="73" t="s">
        <v>190</v>
      </c>
      <c r="K511" s="73"/>
      <c r="L511" s="73"/>
      <c r="M511" s="73">
        <f t="shared" si="15"/>
        <v>1</v>
      </c>
      <c r="N511" s="73">
        <v>0</v>
      </c>
      <c r="O511" s="73">
        <v>1</v>
      </c>
      <c r="P511" s="73">
        <v>0</v>
      </c>
      <c r="Q511" s="73">
        <v>0</v>
      </c>
      <c r="R511" s="73">
        <v>0</v>
      </c>
      <c r="S511" s="73">
        <v>1</v>
      </c>
      <c r="T511" s="73">
        <v>0</v>
      </c>
      <c r="U511" s="73">
        <v>0</v>
      </c>
      <c r="V511" s="73">
        <v>440</v>
      </c>
      <c r="W511" s="73"/>
      <c r="X511" s="73"/>
      <c r="Y511" s="73"/>
      <c r="Z511" s="73"/>
      <c r="AA511" s="73">
        <v>1</v>
      </c>
      <c r="AB511" s="74">
        <f t="shared" si="16"/>
        <v>7</v>
      </c>
      <c r="AC511" s="74"/>
    </row>
    <row r="512" spans="1:29" s="75" customFormat="1" ht="45" x14ac:dyDescent="0.25">
      <c r="A512" s="73">
        <v>502</v>
      </c>
      <c r="B512" s="73" t="s">
        <v>200</v>
      </c>
      <c r="C512" s="73" t="s">
        <v>190</v>
      </c>
      <c r="D512" s="73" t="s">
        <v>351</v>
      </c>
      <c r="E512" s="73" t="s">
        <v>545</v>
      </c>
      <c r="F512" s="76">
        <v>43310.763888888891</v>
      </c>
      <c r="G512" s="76">
        <v>43310.879861111112</v>
      </c>
      <c r="H512" s="73" t="s">
        <v>146</v>
      </c>
      <c r="I512" s="73">
        <v>2.7833333328017029</v>
      </c>
      <c r="J512" s="73" t="s">
        <v>190</v>
      </c>
      <c r="K512" s="73"/>
      <c r="L512" s="73"/>
      <c r="M512" s="73">
        <f t="shared" si="15"/>
        <v>1</v>
      </c>
      <c r="N512" s="73">
        <v>0</v>
      </c>
      <c r="O512" s="73">
        <v>1</v>
      </c>
      <c r="P512" s="73">
        <v>0</v>
      </c>
      <c r="Q512" s="73">
        <v>0</v>
      </c>
      <c r="R512" s="73">
        <v>0</v>
      </c>
      <c r="S512" s="73">
        <v>1</v>
      </c>
      <c r="T512" s="73">
        <v>0</v>
      </c>
      <c r="U512" s="73">
        <v>0</v>
      </c>
      <c r="V512" s="73">
        <v>270</v>
      </c>
      <c r="W512" s="73"/>
      <c r="X512" s="73" t="s">
        <v>572</v>
      </c>
      <c r="Y512" s="73" t="s">
        <v>348</v>
      </c>
      <c r="Z512" s="73" t="s">
        <v>382</v>
      </c>
      <c r="AA512" s="73">
        <v>0</v>
      </c>
      <c r="AB512" s="74">
        <f t="shared" si="16"/>
        <v>7</v>
      </c>
      <c r="AC512" s="74"/>
    </row>
    <row r="513" spans="1:29" s="75" customFormat="1" ht="45" x14ac:dyDescent="0.25">
      <c r="A513" s="73">
        <v>503</v>
      </c>
      <c r="B513" s="73" t="s">
        <v>200</v>
      </c>
      <c r="C513" s="73" t="s">
        <v>190</v>
      </c>
      <c r="D513" s="73" t="s">
        <v>351</v>
      </c>
      <c r="E513" s="73" t="s">
        <v>545</v>
      </c>
      <c r="F513" s="76">
        <v>43310.879861111112</v>
      </c>
      <c r="G513" s="76">
        <v>43310.912499999999</v>
      </c>
      <c r="H513" s="73" t="s">
        <v>145</v>
      </c>
      <c r="I513" s="73">
        <v>0.78333333361661062</v>
      </c>
      <c r="J513" s="73" t="s">
        <v>190</v>
      </c>
      <c r="K513" s="73"/>
      <c r="L513" s="73"/>
      <c r="M513" s="73">
        <f t="shared" si="15"/>
        <v>1</v>
      </c>
      <c r="N513" s="73">
        <v>0</v>
      </c>
      <c r="O513" s="73">
        <v>1</v>
      </c>
      <c r="P513" s="73">
        <v>0</v>
      </c>
      <c r="Q513" s="73">
        <v>0</v>
      </c>
      <c r="R513" s="73">
        <v>0</v>
      </c>
      <c r="S513" s="73">
        <v>1</v>
      </c>
      <c r="T513" s="73">
        <v>0</v>
      </c>
      <c r="U513" s="73">
        <v>0</v>
      </c>
      <c r="V513" s="73">
        <v>270</v>
      </c>
      <c r="W513" s="73"/>
      <c r="X513" s="73"/>
      <c r="Y513" s="73"/>
      <c r="Z513" s="73"/>
      <c r="AA513" s="73">
        <v>1</v>
      </c>
      <c r="AB513" s="74">
        <f t="shared" si="16"/>
        <v>7</v>
      </c>
      <c r="AC513" s="74"/>
    </row>
    <row r="514" spans="1:29" s="75" customFormat="1" ht="45" x14ac:dyDescent="0.25">
      <c r="A514" s="73">
        <v>504</v>
      </c>
      <c r="B514" s="73" t="s">
        <v>195</v>
      </c>
      <c r="C514" s="73" t="s">
        <v>190</v>
      </c>
      <c r="D514" s="73" t="s">
        <v>251</v>
      </c>
      <c r="E514" s="73" t="s">
        <v>545</v>
      </c>
      <c r="F514" s="76">
        <v>43312.370833333334</v>
      </c>
      <c r="G514" s="76">
        <v>43312.373611111114</v>
      </c>
      <c r="H514" s="73" t="s">
        <v>146</v>
      </c>
      <c r="I514" s="73">
        <v>6.6666667233221233E-2</v>
      </c>
      <c r="J514" s="73" t="s">
        <v>190</v>
      </c>
      <c r="K514" s="73"/>
      <c r="L514" s="73"/>
      <c r="M514" s="73">
        <f t="shared" si="15"/>
        <v>1</v>
      </c>
      <c r="N514" s="73">
        <v>0</v>
      </c>
      <c r="O514" s="73">
        <v>1</v>
      </c>
      <c r="P514" s="73">
        <v>0</v>
      </c>
      <c r="Q514" s="73">
        <v>0</v>
      </c>
      <c r="R514" s="73">
        <v>0</v>
      </c>
      <c r="S514" s="73">
        <v>1</v>
      </c>
      <c r="T514" s="73">
        <v>0</v>
      </c>
      <c r="U514" s="73">
        <v>0</v>
      </c>
      <c r="V514" s="73">
        <v>880</v>
      </c>
      <c r="W514" s="73"/>
      <c r="X514" s="73" t="s">
        <v>573</v>
      </c>
      <c r="Y514" s="73" t="s">
        <v>565</v>
      </c>
      <c r="Z514" s="73" t="s">
        <v>236</v>
      </c>
      <c r="AA514" s="73">
        <v>0</v>
      </c>
      <c r="AB514" s="74">
        <f t="shared" si="16"/>
        <v>7</v>
      </c>
      <c r="AC514" s="74"/>
    </row>
    <row r="515" spans="1:29" s="75" customFormat="1" ht="45" x14ac:dyDescent="0.25">
      <c r="A515" s="73">
        <v>505</v>
      </c>
      <c r="B515" s="73" t="s">
        <v>192</v>
      </c>
      <c r="C515" s="73" t="s">
        <v>190</v>
      </c>
      <c r="D515" s="73" t="s">
        <v>574</v>
      </c>
      <c r="E515" s="73" t="s">
        <v>545</v>
      </c>
      <c r="F515" s="76">
        <v>43313.572916666664</v>
      </c>
      <c r="G515" s="76">
        <v>43313.667361111111</v>
      </c>
      <c r="H515" s="73" t="s">
        <v>146</v>
      </c>
      <c r="I515" s="73">
        <v>2.2666666654986329</v>
      </c>
      <c r="J515" s="73" t="s">
        <v>190</v>
      </c>
      <c r="K515" s="73"/>
      <c r="L515" s="73"/>
      <c r="M515" s="73">
        <f t="shared" si="15"/>
        <v>1</v>
      </c>
      <c r="N515" s="73">
        <v>0</v>
      </c>
      <c r="O515" s="73">
        <v>1</v>
      </c>
      <c r="P515" s="73">
        <v>0</v>
      </c>
      <c r="Q515" s="73">
        <v>0</v>
      </c>
      <c r="R515" s="73">
        <v>0</v>
      </c>
      <c r="S515" s="73">
        <v>1</v>
      </c>
      <c r="T515" s="73">
        <v>0</v>
      </c>
      <c r="U515" s="73">
        <v>0</v>
      </c>
      <c r="V515" s="73">
        <v>60</v>
      </c>
      <c r="W515" s="73"/>
      <c r="X515" s="73" t="s">
        <v>575</v>
      </c>
      <c r="Y515" s="73" t="s">
        <v>288</v>
      </c>
      <c r="Z515" s="73" t="s">
        <v>382</v>
      </c>
      <c r="AA515" s="73">
        <v>0</v>
      </c>
      <c r="AB515" s="74">
        <f t="shared" si="16"/>
        <v>8</v>
      </c>
      <c r="AC515" s="74"/>
    </row>
    <row r="516" spans="1:29" s="75" customFormat="1" ht="45" x14ac:dyDescent="0.25">
      <c r="A516" s="73">
        <v>506</v>
      </c>
      <c r="B516" s="73" t="s">
        <v>189</v>
      </c>
      <c r="C516" s="73" t="s">
        <v>190</v>
      </c>
      <c r="D516" s="73" t="s">
        <v>389</v>
      </c>
      <c r="E516" s="73" t="s">
        <v>545</v>
      </c>
      <c r="F516" s="76">
        <v>43314.418749999997</v>
      </c>
      <c r="G516" s="76">
        <v>43314.524305555555</v>
      </c>
      <c r="H516" s="73" t="s">
        <v>145</v>
      </c>
      <c r="I516" s="73">
        <v>2.5333333344315179</v>
      </c>
      <c r="J516" s="73" t="s">
        <v>190</v>
      </c>
      <c r="K516" s="73"/>
      <c r="L516" s="73"/>
      <c r="M516" s="73">
        <f t="shared" si="15"/>
        <v>1</v>
      </c>
      <c r="N516" s="73">
        <v>0</v>
      </c>
      <c r="O516" s="73">
        <v>1</v>
      </c>
      <c r="P516" s="73">
        <v>0</v>
      </c>
      <c r="Q516" s="73">
        <v>0</v>
      </c>
      <c r="R516" s="73">
        <v>0</v>
      </c>
      <c r="S516" s="73">
        <v>1</v>
      </c>
      <c r="T516" s="73">
        <v>0</v>
      </c>
      <c r="U516" s="73">
        <v>0</v>
      </c>
      <c r="V516" s="73">
        <v>1230</v>
      </c>
      <c r="W516" s="73"/>
      <c r="X516" s="73"/>
      <c r="Y516" s="73"/>
      <c r="Z516" s="73"/>
      <c r="AA516" s="73">
        <v>1</v>
      </c>
      <c r="AB516" s="74">
        <f t="shared" si="16"/>
        <v>8</v>
      </c>
      <c r="AC516" s="74"/>
    </row>
    <row r="517" spans="1:29" s="75" customFormat="1" ht="45" x14ac:dyDescent="0.25">
      <c r="A517" s="73">
        <v>507</v>
      </c>
      <c r="B517" s="73" t="s">
        <v>200</v>
      </c>
      <c r="C517" s="73" t="s">
        <v>190</v>
      </c>
      <c r="D517" s="73" t="s">
        <v>467</v>
      </c>
      <c r="E517" s="73" t="s">
        <v>545</v>
      </c>
      <c r="F517" s="76">
        <v>43314.6</v>
      </c>
      <c r="G517" s="76">
        <v>43314.629861111112</v>
      </c>
      <c r="H517" s="73" t="s">
        <v>145</v>
      </c>
      <c r="I517" s="73">
        <v>0.71666666638338938</v>
      </c>
      <c r="J517" s="73" t="s">
        <v>190</v>
      </c>
      <c r="K517" s="73"/>
      <c r="L517" s="73"/>
      <c r="M517" s="73">
        <f t="shared" si="15"/>
        <v>11</v>
      </c>
      <c r="N517" s="73">
        <v>0</v>
      </c>
      <c r="O517" s="73">
        <v>1</v>
      </c>
      <c r="P517" s="73">
        <v>10</v>
      </c>
      <c r="Q517" s="73">
        <v>0</v>
      </c>
      <c r="R517" s="73">
        <v>0</v>
      </c>
      <c r="S517" s="73">
        <v>11</v>
      </c>
      <c r="T517" s="73">
        <v>0</v>
      </c>
      <c r="U517" s="73">
        <v>0</v>
      </c>
      <c r="V517" s="73">
        <v>210</v>
      </c>
      <c r="W517" s="73"/>
      <c r="X517" s="73"/>
      <c r="Y517" s="73"/>
      <c r="Z517" s="73"/>
      <c r="AA517" s="73">
        <v>1</v>
      </c>
      <c r="AB517" s="74">
        <f t="shared" si="16"/>
        <v>8</v>
      </c>
      <c r="AC517" s="74"/>
    </row>
    <row r="518" spans="1:29" s="75" customFormat="1" ht="45" x14ac:dyDescent="0.25">
      <c r="A518" s="73">
        <v>508</v>
      </c>
      <c r="B518" s="73" t="s">
        <v>195</v>
      </c>
      <c r="C518" s="73" t="s">
        <v>190</v>
      </c>
      <c r="D518" s="73" t="s">
        <v>251</v>
      </c>
      <c r="E518" s="73" t="s">
        <v>545</v>
      </c>
      <c r="F518" s="76">
        <v>43314.629166666666</v>
      </c>
      <c r="G518" s="76">
        <v>43314.711805555555</v>
      </c>
      <c r="H518" s="73" t="s">
        <v>145</v>
      </c>
      <c r="I518" s="73">
        <v>1.983333333511837</v>
      </c>
      <c r="J518" s="73" t="s">
        <v>190</v>
      </c>
      <c r="K518" s="73"/>
      <c r="L518" s="73"/>
      <c r="M518" s="73">
        <f t="shared" si="15"/>
        <v>1</v>
      </c>
      <c r="N518" s="73">
        <v>0</v>
      </c>
      <c r="O518" s="73">
        <v>1</v>
      </c>
      <c r="P518" s="73">
        <v>0</v>
      </c>
      <c r="Q518" s="73">
        <v>0</v>
      </c>
      <c r="R518" s="73">
        <v>0</v>
      </c>
      <c r="S518" s="73">
        <v>1</v>
      </c>
      <c r="T518" s="73">
        <v>0</v>
      </c>
      <c r="U518" s="73">
        <v>0</v>
      </c>
      <c r="V518" s="73">
        <v>880</v>
      </c>
      <c r="W518" s="73"/>
      <c r="X518" s="73"/>
      <c r="Y518" s="73"/>
      <c r="Z518" s="73"/>
      <c r="AA518" s="73">
        <v>1</v>
      </c>
      <c r="AB518" s="74">
        <f t="shared" si="16"/>
        <v>8</v>
      </c>
      <c r="AC518" s="74"/>
    </row>
    <row r="519" spans="1:29" s="75" customFormat="1" ht="45" x14ac:dyDescent="0.25">
      <c r="A519" s="73">
        <v>509</v>
      </c>
      <c r="B519" s="73" t="s">
        <v>195</v>
      </c>
      <c r="C519" s="73" t="s">
        <v>190</v>
      </c>
      <c r="D519" s="73" t="s">
        <v>576</v>
      </c>
      <c r="E519" s="73" t="s">
        <v>545</v>
      </c>
      <c r="F519" s="76">
        <v>43314.629166666666</v>
      </c>
      <c r="G519" s="76">
        <v>43314.711805555555</v>
      </c>
      <c r="H519" s="73" t="s">
        <v>145</v>
      </c>
      <c r="I519" s="73">
        <v>1.983333333511837</v>
      </c>
      <c r="J519" s="73" t="s">
        <v>190</v>
      </c>
      <c r="K519" s="73"/>
      <c r="L519" s="73"/>
      <c r="M519" s="73">
        <f t="shared" si="15"/>
        <v>1</v>
      </c>
      <c r="N519" s="73">
        <v>0</v>
      </c>
      <c r="O519" s="73">
        <v>1</v>
      </c>
      <c r="P519" s="73">
        <v>0</v>
      </c>
      <c r="Q519" s="73">
        <v>0</v>
      </c>
      <c r="R519" s="73">
        <v>0</v>
      </c>
      <c r="S519" s="73">
        <v>1</v>
      </c>
      <c r="T519" s="73">
        <v>0</v>
      </c>
      <c r="U519" s="73">
        <v>0</v>
      </c>
      <c r="V519" s="73">
        <v>0</v>
      </c>
      <c r="W519" s="73"/>
      <c r="X519" s="73"/>
      <c r="Y519" s="73"/>
      <c r="Z519" s="73"/>
      <c r="AA519" s="73">
        <v>1</v>
      </c>
      <c r="AB519" s="74">
        <f t="shared" si="16"/>
        <v>8</v>
      </c>
      <c r="AC519" s="74"/>
    </row>
    <row r="520" spans="1:29" s="75" customFormat="1" ht="45" x14ac:dyDescent="0.25">
      <c r="A520" s="73">
        <v>510</v>
      </c>
      <c r="B520" s="73" t="s">
        <v>200</v>
      </c>
      <c r="C520" s="73" t="s">
        <v>190</v>
      </c>
      <c r="D520" s="73" t="s">
        <v>412</v>
      </c>
      <c r="E520" s="73" t="s">
        <v>545</v>
      </c>
      <c r="F520" s="76">
        <v>43314.855555555558</v>
      </c>
      <c r="G520" s="76">
        <v>43314.855555555558</v>
      </c>
      <c r="H520" s="73" t="s">
        <v>146</v>
      </c>
      <c r="I520" s="73">
        <v>0</v>
      </c>
      <c r="J520" s="73" t="s">
        <v>190</v>
      </c>
      <c r="K520" s="73"/>
      <c r="L520" s="73"/>
      <c r="M520" s="73">
        <f t="shared" si="15"/>
        <v>1</v>
      </c>
      <c r="N520" s="73">
        <v>0</v>
      </c>
      <c r="O520" s="73">
        <v>1</v>
      </c>
      <c r="P520" s="73">
        <v>0</v>
      </c>
      <c r="Q520" s="73">
        <v>0</v>
      </c>
      <c r="R520" s="73">
        <v>0</v>
      </c>
      <c r="S520" s="73">
        <v>1</v>
      </c>
      <c r="T520" s="73">
        <v>0</v>
      </c>
      <c r="U520" s="73">
        <v>0</v>
      </c>
      <c r="V520" s="73">
        <v>780</v>
      </c>
      <c r="W520" s="73"/>
      <c r="X520" s="73" t="s">
        <v>577</v>
      </c>
      <c r="Y520" s="73" t="s">
        <v>198</v>
      </c>
      <c r="Z520" s="73" t="s">
        <v>236</v>
      </c>
      <c r="AA520" s="73">
        <v>0</v>
      </c>
      <c r="AB520" s="74">
        <f t="shared" si="16"/>
        <v>8</v>
      </c>
      <c r="AC520" s="74"/>
    </row>
    <row r="521" spans="1:29" s="75" customFormat="1" ht="45" x14ac:dyDescent="0.25">
      <c r="A521" s="73">
        <v>511</v>
      </c>
      <c r="B521" s="73" t="s">
        <v>200</v>
      </c>
      <c r="C521" s="73" t="s">
        <v>190</v>
      </c>
      <c r="D521" s="73" t="s">
        <v>471</v>
      </c>
      <c r="E521" s="73" t="s">
        <v>545</v>
      </c>
      <c r="F521" s="76">
        <v>43315.414583333331</v>
      </c>
      <c r="G521" s="76">
        <v>43315.71875</v>
      </c>
      <c r="H521" s="73" t="s">
        <v>145</v>
      </c>
      <c r="I521" s="73">
        <v>7.3000000007450581</v>
      </c>
      <c r="J521" s="73" t="s">
        <v>190</v>
      </c>
      <c r="K521" s="73"/>
      <c r="L521" s="73"/>
      <c r="M521" s="73">
        <f t="shared" si="15"/>
        <v>1</v>
      </c>
      <c r="N521" s="73">
        <v>0</v>
      </c>
      <c r="O521" s="73">
        <v>1</v>
      </c>
      <c r="P521" s="73">
        <v>0</v>
      </c>
      <c r="Q521" s="73">
        <v>0</v>
      </c>
      <c r="R521" s="73">
        <v>0</v>
      </c>
      <c r="S521" s="73">
        <v>1</v>
      </c>
      <c r="T521" s="73">
        <v>0</v>
      </c>
      <c r="U521" s="73">
        <v>0</v>
      </c>
      <c r="V521" s="73">
        <v>240</v>
      </c>
      <c r="W521" s="73"/>
      <c r="X521" s="73"/>
      <c r="Y521" s="73"/>
      <c r="Z521" s="73"/>
      <c r="AA521" s="73">
        <v>1</v>
      </c>
      <c r="AB521" s="74">
        <f t="shared" si="16"/>
        <v>8</v>
      </c>
      <c r="AC521" s="74"/>
    </row>
    <row r="522" spans="1:29" s="75" customFormat="1" ht="45" x14ac:dyDescent="0.25">
      <c r="A522" s="73">
        <v>512</v>
      </c>
      <c r="B522" s="73" t="s">
        <v>200</v>
      </c>
      <c r="C522" s="73" t="s">
        <v>190</v>
      </c>
      <c r="D522" s="73" t="s">
        <v>578</v>
      </c>
      <c r="E522" s="73" t="s">
        <v>545</v>
      </c>
      <c r="F522" s="76">
        <v>43315.423611111109</v>
      </c>
      <c r="G522" s="76">
        <v>43315.52847222222</v>
      </c>
      <c r="H522" s="73" t="s">
        <v>145</v>
      </c>
      <c r="I522" s="73">
        <v>2.5166666663135402</v>
      </c>
      <c r="J522" s="73" t="s">
        <v>190</v>
      </c>
      <c r="K522" s="73"/>
      <c r="L522" s="73"/>
      <c r="M522" s="73">
        <f t="shared" si="15"/>
        <v>1</v>
      </c>
      <c r="N522" s="73">
        <v>0</v>
      </c>
      <c r="O522" s="73">
        <v>1</v>
      </c>
      <c r="P522" s="73">
        <v>0</v>
      </c>
      <c r="Q522" s="73">
        <v>0</v>
      </c>
      <c r="R522" s="73">
        <v>0</v>
      </c>
      <c r="S522" s="73">
        <v>1</v>
      </c>
      <c r="T522" s="73">
        <v>0</v>
      </c>
      <c r="U522" s="73">
        <v>0</v>
      </c>
      <c r="V522" s="73">
        <v>2290</v>
      </c>
      <c r="W522" s="73"/>
      <c r="X522" s="73"/>
      <c r="Y522" s="73"/>
      <c r="Z522" s="73"/>
      <c r="AA522" s="73">
        <v>1</v>
      </c>
      <c r="AB522" s="74">
        <f t="shared" si="16"/>
        <v>8</v>
      </c>
      <c r="AC522" s="74"/>
    </row>
    <row r="523" spans="1:29" s="75" customFormat="1" ht="45" x14ac:dyDescent="0.25">
      <c r="A523" s="73">
        <v>513</v>
      </c>
      <c r="B523" s="73" t="s">
        <v>219</v>
      </c>
      <c r="C523" s="73" t="s">
        <v>190</v>
      </c>
      <c r="D523" s="73" t="s">
        <v>417</v>
      </c>
      <c r="E523" s="73" t="s">
        <v>545</v>
      </c>
      <c r="F523" s="76">
        <v>43316.102083333331</v>
      </c>
      <c r="G523" s="76">
        <v>43316.152777777781</v>
      </c>
      <c r="H523" s="73" t="s">
        <v>146</v>
      </c>
      <c r="I523" s="73">
        <v>1.2166666680132039</v>
      </c>
      <c r="J523" s="73" t="s">
        <v>190</v>
      </c>
      <c r="K523" s="73"/>
      <c r="L523" s="73"/>
      <c r="M523" s="73">
        <f t="shared" si="15"/>
        <v>1</v>
      </c>
      <c r="N523" s="73">
        <v>0</v>
      </c>
      <c r="O523" s="73">
        <v>1</v>
      </c>
      <c r="P523" s="73">
        <v>0</v>
      </c>
      <c r="Q523" s="73">
        <v>0</v>
      </c>
      <c r="R523" s="73">
        <v>0</v>
      </c>
      <c r="S523" s="73">
        <v>1</v>
      </c>
      <c r="T523" s="73">
        <v>0</v>
      </c>
      <c r="U523" s="73">
        <v>0</v>
      </c>
      <c r="V523" s="73">
        <v>190</v>
      </c>
      <c r="W523" s="73"/>
      <c r="X523" s="73" t="s">
        <v>579</v>
      </c>
      <c r="Y523" s="73" t="s">
        <v>580</v>
      </c>
      <c r="Z523" s="73" t="s">
        <v>581</v>
      </c>
      <c r="AA523" s="73">
        <v>0</v>
      </c>
      <c r="AB523" s="74">
        <f t="shared" si="16"/>
        <v>8</v>
      </c>
      <c r="AC523" s="74"/>
    </row>
    <row r="524" spans="1:29" s="75" customFormat="1" ht="45" x14ac:dyDescent="0.25">
      <c r="A524" s="73">
        <v>514</v>
      </c>
      <c r="B524" s="73" t="s">
        <v>219</v>
      </c>
      <c r="C524" s="73" t="s">
        <v>190</v>
      </c>
      <c r="D524" s="73" t="s">
        <v>582</v>
      </c>
      <c r="E524" s="73" t="s">
        <v>545</v>
      </c>
      <c r="F524" s="76">
        <v>43316.102083333331</v>
      </c>
      <c r="G524" s="76">
        <v>43316.152777777781</v>
      </c>
      <c r="H524" s="73" t="s">
        <v>146</v>
      </c>
      <c r="I524" s="73">
        <v>1.2166666680132039</v>
      </c>
      <c r="J524" s="73" t="s">
        <v>190</v>
      </c>
      <c r="K524" s="73"/>
      <c r="L524" s="73"/>
      <c r="M524" s="73">
        <f t="shared" ref="M524:M587" si="17">SUM(N524:P524)</f>
        <v>1</v>
      </c>
      <c r="N524" s="73">
        <v>0</v>
      </c>
      <c r="O524" s="73">
        <v>1</v>
      </c>
      <c r="P524" s="73">
        <v>0</v>
      </c>
      <c r="Q524" s="73">
        <v>0</v>
      </c>
      <c r="R524" s="73">
        <v>0</v>
      </c>
      <c r="S524" s="73">
        <v>1</v>
      </c>
      <c r="T524" s="73">
        <v>0</v>
      </c>
      <c r="U524" s="73">
        <v>0</v>
      </c>
      <c r="V524" s="73">
        <v>520</v>
      </c>
      <c r="W524" s="73"/>
      <c r="X524" s="73" t="s">
        <v>579</v>
      </c>
      <c r="Y524" s="73" t="s">
        <v>580</v>
      </c>
      <c r="Z524" s="73" t="s">
        <v>581</v>
      </c>
      <c r="AA524" s="73">
        <v>0</v>
      </c>
      <c r="AB524" s="74">
        <f t="shared" si="16"/>
        <v>8</v>
      </c>
      <c r="AC524" s="74"/>
    </row>
    <row r="525" spans="1:29" s="75" customFormat="1" ht="45" x14ac:dyDescent="0.25">
      <c r="A525" s="73">
        <v>515</v>
      </c>
      <c r="B525" s="73" t="s">
        <v>200</v>
      </c>
      <c r="C525" s="73" t="s">
        <v>190</v>
      </c>
      <c r="D525" s="73" t="s">
        <v>412</v>
      </c>
      <c r="E525" s="73" t="s">
        <v>545</v>
      </c>
      <c r="F525" s="76">
        <v>43316.134027777778</v>
      </c>
      <c r="G525" s="76">
        <v>43316.295138888891</v>
      </c>
      <c r="H525" s="73" t="s">
        <v>146</v>
      </c>
      <c r="I525" s="73">
        <v>3.8666666663484648</v>
      </c>
      <c r="J525" s="73" t="s">
        <v>190</v>
      </c>
      <c r="K525" s="73"/>
      <c r="L525" s="73"/>
      <c r="M525" s="73">
        <f t="shared" si="17"/>
        <v>1</v>
      </c>
      <c r="N525" s="73">
        <v>0</v>
      </c>
      <c r="O525" s="73">
        <v>1</v>
      </c>
      <c r="P525" s="73">
        <v>0</v>
      </c>
      <c r="Q525" s="73">
        <v>0</v>
      </c>
      <c r="R525" s="73">
        <v>0</v>
      </c>
      <c r="S525" s="73">
        <v>1</v>
      </c>
      <c r="T525" s="73">
        <v>0</v>
      </c>
      <c r="U525" s="73">
        <v>0</v>
      </c>
      <c r="V525" s="73">
        <v>780</v>
      </c>
      <c r="W525" s="73"/>
      <c r="X525" s="73" t="s">
        <v>577</v>
      </c>
      <c r="Y525" s="73" t="s">
        <v>198</v>
      </c>
      <c r="Z525" s="73" t="s">
        <v>236</v>
      </c>
      <c r="AA525" s="73">
        <v>0</v>
      </c>
      <c r="AB525" s="74">
        <f t="shared" si="16"/>
        <v>8</v>
      </c>
      <c r="AC525" s="74"/>
    </row>
    <row r="526" spans="1:29" s="75" customFormat="1" ht="45" x14ac:dyDescent="0.25">
      <c r="A526" s="73">
        <v>516</v>
      </c>
      <c r="B526" s="73" t="s">
        <v>200</v>
      </c>
      <c r="C526" s="73" t="s">
        <v>190</v>
      </c>
      <c r="D526" s="73" t="s">
        <v>412</v>
      </c>
      <c r="E526" s="73" t="s">
        <v>545</v>
      </c>
      <c r="F526" s="76">
        <v>43316.451388888891</v>
      </c>
      <c r="G526" s="76">
        <v>43316.48541666667</v>
      </c>
      <c r="H526" s="73" t="s">
        <v>145</v>
      </c>
      <c r="I526" s="73">
        <v>0.81666666723322123</v>
      </c>
      <c r="J526" s="73" t="s">
        <v>190</v>
      </c>
      <c r="K526" s="73"/>
      <c r="L526" s="73"/>
      <c r="M526" s="73">
        <f t="shared" si="17"/>
        <v>1</v>
      </c>
      <c r="N526" s="73">
        <v>0</v>
      </c>
      <c r="O526" s="73">
        <v>1</v>
      </c>
      <c r="P526" s="73">
        <v>0</v>
      </c>
      <c r="Q526" s="73">
        <v>0</v>
      </c>
      <c r="R526" s="73">
        <v>0</v>
      </c>
      <c r="S526" s="73">
        <v>1</v>
      </c>
      <c r="T526" s="73">
        <v>0</v>
      </c>
      <c r="U526" s="73">
        <v>0</v>
      </c>
      <c r="V526" s="73">
        <v>780</v>
      </c>
      <c r="W526" s="73"/>
      <c r="X526" s="73"/>
      <c r="Y526" s="73"/>
      <c r="Z526" s="73"/>
      <c r="AA526" s="73">
        <v>1</v>
      </c>
      <c r="AB526" s="74">
        <f t="shared" si="16"/>
        <v>8</v>
      </c>
      <c r="AC526" s="74"/>
    </row>
    <row r="527" spans="1:29" s="75" customFormat="1" ht="45" x14ac:dyDescent="0.25">
      <c r="A527" s="73">
        <v>517</v>
      </c>
      <c r="B527" s="73" t="s">
        <v>200</v>
      </c>
      <c r="C527" s="73" t="s">
        <v>190</v>
      </c>
      <c r="D527" s="73" t="s">
        <v>443</v>
      </c>
      <c r="E527" s="73" t="s">
        <v>545</v>
      </c>
      <c r="F527" s="76">
        <v>43316.498611111114</v>
      </c>
      <c r="G527" s="76">
        <v>43316.498611111114</v>
      </c>
      <c r="H527" s="73" t="s">
        <v>146</v>
      </c>
      <c r="I527" s="73">
        <v>0</v>
      </c>
      <c r="J527" s="73" t="s">
        <v>190</v>
      </c>
      <c r="K527" s="73"/>
      <c r="L527" s="73"/>
      <c r="M527" s="73">
        <f t="shared" si="17"/>
        <v>1</v>
      </c>
      <c r="N527" s="73">
        <v>0</v>
      </c>
      <c r="O527" s="73">
        <v>1</v>
      </c>
      <c r="P527" s="73">
        <v>0</v>
      </c>
      <c r="Q527" s="73">
        <v>0</v>
      </c>
      <c r="R527" s="73">
        <v>0</v>
      </c>
      <c r="S527" s="73">
        <v>1</v>
      </c>
      <c r="T527" s="73">
        <v>0</v>
      </c>
      <c r="U527" s="73">
        <v>0</v>
      </c>
      <c r="V527" s="73">
        <v>810</v>
      </c>
      <c r="W527" s="73"/>
      <c r="X527" s="73" t="s">
        <v>583</v>
      </c>
      <c r="Y527" s="73" t="s">
        <v>198</v>
      </c>
      <c r="Z527" s="73" t="s">
        <v>236</v>
      </c>
      <c r="AA527" s="73">
        <v>0</v>
      </c>
      <c r="AB527" s="74">
        <f t="shared" si="16"/>
        <v>8</v>
      </c>
      <c r="AC527" s="74"/>
    </row>
    <row r="528" spans="1:29" s="75" customFormat="1" ht="45" x14ac:dyDescent="0.25">
      <c r="A528" s="73">
        <v>518</v>
      </c>
      <c r="B528" s="73" t="s">
        <v>200</v>
      </c>
      <c r="C528" s="73" t="s">
        <v>190</v>
      </c>
      <c r="D528" s="73" t="s">
        <v>443</v>
      </c>
      <c r="E528" s="73" t="s">
        <v>545</v>
      </c>
      <c r="F528" s="76">
        <v>43316.720138888886</v>
      </c>
      <c r="G528" s="76">
        <v>43316.772222222222</v>
      </c>
      <c r="H528" s="73" t="s">
        <v>145</v>
      </c>
      <c r="I528" s="73">
        <v>1.249999999185093</v>
      </c>
      <c r="J528" s="73" t="s">
        <v>190</v>
      </c>
      <c r="K528" s="73"/>
      <c r="L528" s="73"/>
      <c r="M528" s="73">
        <f t="shared" si="17"/>
        <v>1</v>
      </c>
      <c r="N528" s="73">
        <v>0</v>
      </c>
      <c r="O528" s="73">
        <v>1</v>
      </c>
      <c r="P528" s="73">
        <v>0</v>
      </c>
      <c r="Q528" s="73">
        <v>0</v>
      </c>
      <c r="R528" s="73">
        <v>0</v>
      </c>
      <c r="S528" s="73">
        <v>1</v>
      </c>
      <c r="T528" s="73">
        <v>0</v>
      </c>
      <c r="U528" s="73">
        <v>0</v>
      </c>
      <c r="V528" s="73">
        <v>810</v>
      </c>
      <c r="W528" s="73"/>
      <c r="X528" s="73"/>
      <c r="Y528" s="73"/>
      <c r="Z528" s="73"/>
      <c r="AA528" s="73">
        <v>1</v>
      </c>
      <c r="AB528" s="74">
        <f t="shared" si="16"/>
        <v>8</v>
      </c>
      <c r="AC528" s="74"/>
    </row>
    <row r="529" spans="1:29" s="75" customFormat="1" ht="45" x14ac:dyDescent="0.25">
      <c r="A529" s="73">
        <v>519</v>
      </c>
      <c r="B529" s="73" t="s">
        <v>219</v>
      </c>
      <c r="C529" s="73" t="s">
        <v>190</v>
      </c>
      <c r="D529" s="73" t="s">
        <v>422</v>
      </c>
      <c r="E529" s="73" t="s">
        <v>545</v>
      </c>
      <c r="F529" s="76">
        <v>43316.729166666664</v>
      </c>
      <c r="G529" s="76">
        <v>43316.746527777781</v>
      </c>
      <c r="H529" s="73" t="s">
        <v>145</v>
      </c>
      <c r="I529" s="73">
        <v>0.41666666645323858</v>
      </c>
      <c r="J529" s="73" t="s">
        <v>190</v>
      </c>
      <c r="K529" s="73"/>
      <c r="L529" s="73"/>
      <c r="M529" s="73">
        <f t="shared" si="17"/>
        <v>2</v>
      </c>
      <c r="N529" s="73">
        <v>0</v>
      </c>
      <c r="O529" s="73">
        <v>1</v>
      </c>
      <c r="P529" s="73">
        <v>1</v>
      </c>
      <c r="Q529" s="73">
        <v>0</v>
      </c>
      <c r="R529" s="73">
        <v>0</v>
      </c>
      <c r="S529" s="73">
        <v>2</v>
      </c>
      <c r="T529" s="73">
        <v>0</v>
      </c>
      <c r="U529" s="73">
        <v>0</v>
      </c>
      <c r="V529" s="73">
        <v>20</v>
      </c>
      <c r="W529" s="73"/>
      <c r="X529" s="73"/>
      <c r="Y529" s="73"/>
      <c r="Z529" s="73"/>
      <c r="AA529" s="73">
        <v>1</v>
      </c>
      <c r="AB529" s="74">
        <f t="shared" si="16"/>
        <v>8</v>
      </c>
      <c r="AC529" s="74"/>
    </row>
    <row r="530" spans="1:29" s="75" customFormat="1" ht="45" x14ac:dyDescent="0.25">
      <c r="A530" s="73">
        <v>520</v>
      </c>
      <c r="B530" s="73" t="s">
        <v>200</v>
      </c>
      <c r="C530" s="73" t="s">
        <v>190</v>
      </c>
      <c r="D530" s="73" t="s">
        <v>412</v>
      </c>
      <c r="E530" s="73" t="s">
        <v>545</v>
      </c>
      <c r="F530" s="76">
        <v>43317.739583333336</v>
      </c>
      <c r="G530" s="76">
        <v>43317.759027777778</v>
      </c>
      <c r="H530" s="73" t="s">
        <v>145</v>
      </c>
      <c r="I530" s="73">
        <v>0.46666666801320389</v>
      </c>
      <c r="J530" s="73" t="s">
        <v>190</v>
      </c>
      <c r="K530" s="73"/>
      <c r="L530" s="73"/>
      <c r="M530" s="73">
        <f t="shared" si="17"/>
        <v>1</v>
      </c>
      <c r="N530" s="73">
        <v>0</v>
      </c>
      <c r="O530" s="73">
        <v>1</v>
      </c>
      <c r="P530" s="73">
        <v>0</v>
      </c>
      <c r="Q530" s="73">
        <v>0</v>
      </c>
      <c r="R530" s="73">
        <v>0</v>
      </c>
      <c r="S530" s="73">
        <v>1</v>
      </c>
      <c r="T530" s="73">
        <v>0</v>
      </c>
      <c r="U530" s="73">
        <v>0</v>
      </c>
      <c r="V530" s="73">
        <v>780</v>
      </c>
      <c r="W530" s="73"/>
      <c r="X530" s="73"/>
      <c r="Y530" s="73"/>
      <c r="Z530" s="73"/>
      <c r="AA530" s="73">
        <v>1</v>
      </c>
      <c r="AB530" s="74">
        <f t="shared" si="16"/>
        <v>8</v>
      </c>
      <c r="AC530" s="74"/>
    </row>
    <row r="531" spans="1:29" s="75" customFormat="1" ht="45" x14ac:dyDescent="0.25">
      <c r="A531" s="73">
        <v>521</v>
      </c>
      <c r="B531" s="73" t="s">
        <v>200</v>
      </c>
      <c r="C531" s="73" t="s">
        <v>190</v>
      </c>
      <c r="D531" s="73" t="s">
        <v>364</v>
      </c>
      <c r="E531" s="73" t="s">
        <v>545</v>
      </c>
      <c r="F531" s="76">
        <v>43319.456250000003</v>
      </c>
      <c r="G531" s="76">
        <v>43319.49722222222</v>
      </c>
      <c r="H531" s="73" t="s">
        <v>145</v>
      </c>
      <c r="I531" s="73">
        <v>0.98333333269692957</v>
      </c>
      <c r="J531" s="73" t="s">
        <v>190</v>
      </c>
      <c r="K531" s="73"/>
      <c r="L531" s="73"/>
      <c r="M531" s="73">
        <f t="shared" si="17"/>
        <v>11</v>
      </c>
      <c r="N531" s="73">
        <v>0</v>
      </c>
      <c r="O531" s="73">
        <v>1</v>
      </c>
      <c r="P531" s="73">
        <v>10</v>
      </c>
      <c r="Q531" s="73">
        <v>0</v>
      </c>
      <c r="R531" s="73">
        <v>0</v>
      </c>
      <c r="S531" s="73">
        <v>11</v>
      </c>
      <c r="T531" s="73">
        <v>0</v>
      </c>
      <c r="U531" s="73">
        <v>0</v>
      </c>
      <c r="V531" s="73">
        <v>90</v>
      </c>
      <c r="W531" s="73"/>
      <c r="X531" s="73"/>
      <c r="Y531" s="73"/>
      <c r="Z531" s="73"/>
      <c r="AA531" s="73">
        <v>1</v>
      </c>
      <c r="AB531" s="74">
        <f t="shared" si="16"/>
        <v>8</v>
      </c>
      <c r="AC531" s="74"/>
    </row>
    <row r="532" spans="1:29" s="75" customFormat="1" ht="45" x14ac:dyDescent="0.25">
      <c r="A532" s="73">
        <v>522</v>
      </c>
      <c r="B532" s="73" t="s">
        <v>192</v>
      </c>
      <c r="C532" s="73" t="s">
        <v>190</v>
      </c>
      <c r="D532" s="73" t="s">
        <v>584</v>
      </c>
      <c r="E532" s="73" t="s">
        <v>545</v>
      </c>
      <c r="F532" s="76">
        <v>43320.1</v>
      </c>
      <c r="G532" s="76">
        <v>43320.1</v>
      </c>
      <c r="H532" s="73" t="s">
        <v>146</v>
      </c>
      <c r="I532" s="73">
        <v>0</v>
      </c>
      <c r="J532" s="73" t="s">
        <v>190</v>
      </c>
      <c r="K532" s="73"/>
      <c r="L532" s="73"/>
      <c r="M532" s="73">
        <f t="shared" si="17"/>
        <v>1</v>
      </c>
      <c r="N532" s="73">
        <v>0</v>
      </c>
      <c r="O532" s="73">
        <v>1</v>
      </c>
      <c r="P532" s="73">
        <v>0</v>
      </c>
      <c r="Q532" s="73">
        <v>0</v>
      </c>
      <c r="R532" s="73">
        <v>0</v>
      </c>
      <c r="S532" s="73">
        <v>1</v>
      </c>
      <c r="T532" s="73">
        <v>0</v>
      </c>
      <c r="U532" s="73">
        <v>0</v>
      </c>
      <c r="V532" s="73">
        <v>560</v>
      </c>
      <c r="W532" s="73"/>
      <c r="X532" s="73" t="s">
        <v>585</v>
      </c>
      <c r="Y532" s="73" t="s">
        <v>458</v>
      </c>
      <c r="Z532" s="73" t="s">
        <v>236</v>
      </c>
      <c r="AA532" s="73">
        <v>0</v>
      </c>
      <c r="AB532" s="74">
        <f t="shared" si="16"/>
        <v>8</v>
      </c>
      <c r="AC532" s="74"/>
    </row>
    <row r="533" spans="1:29" s="75" customFormat="1" ht="45" x14ac:dyDescent="0.25">
      <c r="A533" s="73">
        <v>523</v>
      </c>
      <c r="B533" s="73" t="s">
        <v>200</v>
      </c>
      <c r="C533" s="73" t="s">
        <v>190</v>
      </c>
      <c r="D533" s="73" t="s">
        <v>489</v>
      </c>
      <c r="E533" s="73" t="s">
        <v>545</v>
      </c>
      <c r="F533" s="76">
        <v>43320.416666666664</v>
      </c>
      <c r="G533" s="76">
        <v>43320.476388888892</v>
      </c>
      <c r="H533" s="73" t="s">
        <v>145</v>
      </c>
      <c r="I533" s="73">
        <v>1.433333332766779</v>
      </c>
      <c r="J533" s="73" t="s">
        <v>190</v>
      </c>
      <c r="K533" s="73"/>
      <c r="L533" s="73"/>
      <c r="M533" s="73">
        <f t="shared" si="17"/>
        <v>2</v>
      </c>
      <c r="N533" s="73">
        <v>0</v>
      </c>
      <c r="O533" s="73">
        <v>1</v>
      </c>
      <c r="P533" s="73">
        <v>1</v>
      </c>
      <c r="Q533" s="73">
        <v>0</v>
      </c>
      <c r="R533" s="73">
        <v>0</v>
      </c>
      <c r="S533" s="73">
        <v>2</v>
      </c>
      <c r="T533" s="73">
        <v>0</v>
      </c>
      <c r="U533" s="73">
        <v>0</v>
      </c>
      <c r="V533" s="73">
        <v>40</v>
      </c>
      <c r="W533" s="73"/>
      <c r="X533" s="73"/>
      <c r="Y533" s="73"/>
      <c r="Z533" s="73"/>
      <c r="AA533" s="73">
        <v>1</v>
      </c>
      <c r="AB533" s="74">
        <f t="shared" si="16"/>
        <v>8</v>
      </c>
      <c r="AC533" s="74"/>
    </row>
    <row r="534" spans="1:29" s="75" customFormat="1" ht="45" x14ac:dyDescent="0.25">
      <c r="A534" s="73">
        <v>524</v>
      </c>
      <c r="B534" s="73" t="s">
        <v>219</v>
      </c>
      <c r="C534" s="73" t="s">
        <v>190</v>
      </c>
      <c r="D534" s="73" t="s">
        <v>260</v>
      </c>
      <c r="E534" s="73" t="s">
        <v>545</v>
      </c>
      <c r="F534" s="76">
        <v>43320.491666666669</v>
      </c>
      <c r="G534" s="76">
        <v>43320.755555555559</v>
      </c>
      <c r="H534" s="73" t="s">
        <v>145</v>
      </c>
      <c r="I534" s="73">
        <v>6.3333333337213844</v>
      </c>
      <c r="J534" s="73" t="s">
        <v>190</v>
      </c>
      <c r="K534" s="73"/>
      <c r="L534" s="73"/>
      <c r="M534" s="73">
        <f t="shared" si="17"/>
        <v>5</v>
      </c>
      <c r="N534" s="73">
        <v>0</v>
      </c>
      <c r="O534" s="73">
        <v>1</v>
      </c>
      <c r="P534" s="73">
        <v>4</v>
      </c>
      <c r="Q534" s="73">
        <v>0</v>
      </c>
      <c r="R534" s="73">
        <v>0</v>
      </c>
      <c r="S534" s="73">
        <v>5</v>
      </c>
      <c r="T534" s="73">
        <v>0</v>
      </c>
      <c r="U534" s="73">
        <v>0</v>
      </c>
      <c r="V534" s="73">
        <v>410</v>
      </c>
      <c r="W534" s="73"/>
      <c r="X534" s="73"/>
      <c r="Y534" s="73"/>
      <c r="Z534" s="73"/>
      <c r="AA534" s="73">
        <v>1</v>
      </c>
      <c r="AB534" s="74">
        <f t="shared" si="16"/>
        <v>8</v>
      </c>
      <c r="AC534" s="74"/>
    </row>
    <row r="535" spans="1:29" s="75" customFormat="1" ht="45" x14ac:dyDescent="0.25">
      <c r="A535" s="73">
        <v>525</v>
      </c>
      <c r="B535" s="73" t="s">
        <v>200</v>
      </c>
      <c r="C535" s="73" t="s">
        <v>190</v>
      </c>
      <c r="D535" s="73" t="s">
        <v>359</v>
      </c>
      <c r="E535" s="73" t="s">
        <v>545</v>
      </c>
      <c r="F535" s="76">
        <v>43320.595138888886</v>
      </c>
      <c r="G535" s="76">
        <v>43320.652083333334</v>
      </c>
      <c r="H535" s="73" t="s">
        <v>145</v>
      </c>
      <c r="I535" s="73">
        <v>1.366666665533558</v>
      </c>
      <c r="J535" s="73" t="s">
        <v>190</v>
      </c>
      <c r="K535" s="73"/>
      <c r="L535" s="73"/>
      <c r="M535" s="73">
        <f t="shared" si="17"/>
        <v>1</v>
      </c>
      <c r="N535" s="73">
        <v>0</v>
      </c>
      <c r="O535" s="73">
        <v>1</v>
      </c>
      <c r="P535" s="73">
        <v>0</v>
      </c>
      <c r="Q535" s="73">
        <v>0</v>
      </c>
      <c r="R535" s="73">
        <v>0</v>
      </c>
      <c r="S535" s="73">
        <v>1</v>
      </c>
      <c r="T535" s="73">
        <v>0</v>
      </c>
      <c r="U535" s="73">
        <v>0</v>
      </c>
      <c r="V535" s="73">
        <v>270</v>
      </c>
      <c r="W535" s="73"/>
      <c r="X535" s="73"/>
      <c r="Y535" s="73"/>
      <c r="Z535" s="73"/>
      <c r="AA535" s="73">
        <v>1</v>
      </c>
      <c r="AB535" s="74">
        <f t="shared" si="16"/>
        <v>8</v>
      </c>
      <c r="AC535" s="74"/>
    </row>
    <row r="536" spans="1:29" s="75" customFormat="1" ht="45" x14ac:dyDescent="0.25">
      <c r="A536" s="73">
        <v>526</v>
      </c>
      <c r="B536" s="73" t="s">
        <v>208</v>
      </c>
      <c r="C536" s="73" t="s">
        <v>190</v>
      </c>
      <c r="D536" s="73" t="s">
        <v>586</v>
      </c>
      <c r="E536" s="73" t="s">
        <v>264</v>
      </c>
      <c r="F536" s="76">
        <v>43320.918749999997</v>
      </c>
      <c r="G536" s="76">
        <v>43320.918749999997</v>
      </c>
      <c r="H536" s="73" t="s">
        <v>146</v>
      </c>
      <c r="I536" s="73">
        <v>0</v>
      </c>
      <c r="J536" s="73" t="s">
        <v>190</v>
      </c>
      <c r="K536" s="73"/>
      <c r="L536" s="73"/>
      <c r="M536" s="73">
        <f t="shared" si="17"/>
        <v>1</v>
      </c>
      <c r="N536" s="73">
        <v>0</v>
      </c>
      <c r="O536" s="73">
        <v>1</v>
      </c>
      <c r="P536" s="73">
        <v>0</v>
      </c>
      <c r="Q536" s="73">
        <v>0</v>
      </c>
      <c r="R536" s="73">
        <v>0</v>
      </c>
      <c r="S536" s="73">
        <v>1</v>
      </c>
      <c r="T536" s="73">
        <v>0</v>
      </c>
      <c r="U536" s="73">
        <v>0</v>
      </c>
      <c r="V536" s="73">
        <v>0</v>
      </c>
      <c r="W536" s="73"/>
      <c r="X536" s="73" t="s">
        <v>587</v>
      </c>
      <c r="Y536" s="73" t="s">
        <v>458</v>
      </c>
      <c r="Z536" s="73" t="s">
        <v>244</v>
      </c>
      <c r="AA536" s="73">
        <v>0</v>
      </c>
      <c r="AB536" s="74">
        <f t="shared" si="16"/>
        <v>8</v>
      </c>
      <c r="AC536" s="74"/>
    </row>
    <row r="537" spans="1:29" s="75" customFormat="1" ht="45" x14ac:dyDescent="0.25">
      <c r="A537" s="73">
        <v>527</v>
      </c>
      <c r="B537" s="73" t="s">
        <v>208</v>
      </c>
      <c r="C537" s="73" t="s">
        <v>190</v>
      </c>
      <c r="D537" s="73" t="s">
        <v>588</v>
      </c>
      <c r="E537" s="73" t="s">
        <v>264</v>
      </c>
      <c r="F537" s="76">
        <v>43320.918749999997</v>
      </c>
      <c r="G537" s="76">
        <v>43320.918749999997</v>
      </c>
      <c r="H537" s="73" t="s">
        <v>146</v>
      </c>
      <c r="I537" s="73">
        <v>0</v>
      </c>
      <c r="J537" s="73" t="s">
        <v>190</v>
      </c>
      <c r="K537" s="73"/>
      <c r="L537" s="73"/>
      <c r="M537" s="73">
        <f t="shared" si="17"/>
        <v>1</v>
      </c>
      <c r="N537" s="73">
        <v>0</v>
      </c>
      <c r="O537" s="73">
        <v>1</v>
      </c>
      <c r="P537" s="73">
        <v>0</v>
      </c>
      <c r="Q537" s="73">
        <v>0</v>
      </c>
      <c r="R537" s="73">
        <v>0</v>
      </c>
      <c r="S537" s="73">
        <v>1</v>
      </c>
      <c r="T537" s="73">
        <v>0</v>
      </c>
      <c r="U537" s="73">
        <v>0</v>
      </c>
      <c r="V537" s="73">
        <v>0</v>
      </c>
      <c r="W537" s="73"/>
      <c r="X537" s="73" t="s">
        <v>587</v>
      </c>
      <c r="Y537" s="73" t="s">
        <v>458</v>
      </c>
      <c r="Z537" s="73" t="s">
        <v>244</v>
      </c>
      <c r="AA537" s="73">
        <v>0</v>
      </c>
      <c r="AB537" s="74">
        <f t="shared" si="16"/>
        <v>8</v>
      </c>
      <c r="AC537" s="74"/>
    </row>
    <row r="538" spans="1:29" s="75" customFormat="1" ht="45" x14ac:dyDescent="0.25">
      <c r="A538" s="73">
        <v>528</v>
      </c>
      <c r="B538" s="73" t="s">
        <v>208</v>
      </c>
      <c r="C538" s="73" t="s">
        <v>190</v>
      </c>
      <c r="D538" s="73" t="s">
        <v>589</v>
      </c>
      <c r="E538" s="73" t="s">
        <v>264</v>
      </c>
      <c r="F538" s="76">
        <v>43320.925694444442</v>
      </c>
      <c r="G538" s="76">
        <v>43320.925694444442</v>
      </c>
      <c r="H538" s="73" t="s">
        <v>146</v>
      </c>
      <c r="I538" s="73">
        <v>0</v>
      </c>
      <c r="J538" s="73" t="s">
        <v>190</v>
      </c>
      <c r="K538" s="73"/>
      <c r="L538" s="73"/>
      <c r="M538" s="73">
        <f t="shared" si="17"/>
        <v>1</v>
      </c>
      <c r="N538" s="73">
        <v>0</v>
      </c>
      <c r="O538" s="73">
        <v>1</v>
      </c>
      <c r="P538" s="73">
        <v>0</v>
      </c>
      <c r="Q538" s="73">
        <v>0</v>
      </c>
      <c r="R538" s="73">
        <v>0</v>
      </c>
      <c r="S538" s="73">
        <v>1</v>
      </c>
      <c r="T538" s="73">
        <v>0</v>
      </c>
      <c r="U538" s="73">
        <v>0</v>
      </c>
      <c r="V538" s="73">
        <v>6040</v>
      </c>
      <c r="W538" s="73"/>
      <c r="X538" s="73" t="s">
        <v>590</v>
      </c>
      <c r="Y538" s="73" t="s">
        <v>458</v>
      </c>
      <c r="Z538" s="73" t="s">
        <v>244</v>
      </c>
      <c r="AA538" s="73">
        <v>0</v>
      </c>
      <c r="AB538" s="74">
        <f t="shared" si="16"/>
        <v>8</v>
      </c>
      <c r="AC538" s="74"/>
    </row>
    <row r="539" spans="1:29" s="75" customFormat="1" ht="45" x14ac:dyDescent="0.25">
      <c r="A539" s="73">
        <v>529</v>
      </c>
      <c r="B539" s="73" t="s">
        <v>208</v>
      </c>
      <c r="C539" s="73" t="s">
        <v>190</v>
      </c>
      <c r="D539" s="73" t="s">
        <v>591</v>
      </c>
      <c r="E539" s="73" t="s">
        <v>264</v>
      </c>
      <c r="F539" s="76">
        <v>43320.925694444442</v>
      </c>
      <c r="G539" s="76">
        <v>43320.925694444442</v>
      </c>
      <c r="H539" s="73" t="s">
        <v>146</v>
      </c>
      <c r="I539" s="73">
        <v>0</v>
      </c>
      <c r="J539" s="73" t="s">
        <v>190</v>
      </c>
      <c r="K539" s="73"/>
      <c r="L539" s="73"/>
      <c r="M539" s="73">
        <f t="shared" si="17"/>
        <v>1</v>
      </c>
      <c r="N539" s="73">
        <v>0</v>
      </c>
      <c r="O539" s="73">
        <v>1</v>
      </c>
      <c r="P539" s="73">
        <v>0</v>
      </c>
      <c r="Q539" s="73">
        <v>0</v>
      </c>
      <c r="R539" s="73">
        <v>0</v>
      </c>
      <c r="S539" s="73">
        <v>1</v>
      </c>
      <c r="T539" s="73">
        <v>0</v>
      </c>
      <c r="U539" s="73">
        <v>0</v>
      </c>
      <c r="V539" s="73">
        <v>5042</v>
      </c>
      <c r="W539" s="73"/>
      <c r="X539" s="73" t="s">
        <v>590</v>
      </c>
      <c r="Y539" s="73" t="s">
        <v>458</v>
      </c>
      <c r="Z539" s="73" t="s">
        <v>244</v>
      </c>
      <c r="AA539" s="73">
        <v>0</v>
      </c>
      <c r="AB539" s="74">
        <f t="shared" si="16"/>
        <v>8</v>
      </c>
      <c r="AC539" s="74"/>
    </row>
    <row r="540" spans="1:29" s="75" customFormat="1" ht="45" x14ac:dyDescent="0.25">
      <c r="A540" s="73">
        <v>530</v>
      </c>
      <c r="B540" s="73" t="s">
        <v>200</v>
      </c>
      <c r="C540" s="73" t="s">
        <v>190</v>
      </c>
      <c r="D540" s="73" t="s">
        <v>365</v>
      </c>
      <c r="E540" s="73" t="s">
        <v>545</v>
      </c>
      <c r="F540" s="76">
        <v>43321.416666666664</v>
      </c>
      <c r="G540" s="76">
        <v>43321.472222222219</v>
      </c>
      <c r="H540" s="73" t="s">
        <v>145</v>
      </c>
      <c r="I540" s="73">
        <v>1.3333333319169469</v>
      </c>
      <c r="J540" s="73" t="s">
        <v>190</v>
      </c>
      <c r="K540" s="73"/>
      <c r="L540" s="73"/>
      <c r="M540" s="73">
        <f t="shared" si="17"/>
        <v>1</v>
      </c>
      <c r="N540" s="73">
        <v>0</v>
      </c>
      <c r="O540" s="73">
        <v>1</v>
      </c>
      <c r="P540" s="73">
        <v>0</v>
      </c>
      <c r="Q540" s="73">
        <v>0</v>
      </c>
      <c r="R540" s="73">
        <v>0</v>
      </c>
      <c r="S540" s="73">
        <v>1</v>
      </c>
      <c r="T540" s="73">
        <v>0</v>
      </c>
      <c r="U540" s="73">
        <v>0</v>
      </c>
      <c r="V540" s="73">
        <v>330</v>
      </c>
      <c r="W540" s="73"/>
      <c r="X540" s="73"/>
      <c r="Y540" s="73"/>
      <c r="Z540" s="73"/>
      <c r="AA540" s="73">
        <v>1</v>
      </c>
      <c r="AB540" s="74">
        <f t="shared" si="16"/>
        <v>8</v>
      </c>
      <c r="AC540" s="74"/>
    </row>
    <row r="541" spans="1:29" s="75" customFormat="1" ht="45" x14ac:dyDescent="0.25">
      <c r="A541" s="73">
        <v>531</v>
      </c>
      <c r="B541" s="73" t="s">
        <v>208</v>
      </c>
      <c r="C541" s="73" t="s">
        <v>190</v>
      </c>
      <c r="D541" s="73" t="s">
        <v>344</v>
      </c>
      <c r="E541" s="73" t="s">
        <v>545</v>
      </c>
      <c r="F541" s="76">
        <v>43321.459722222222</v>
      </c>
      <c r="G541" s="76">
        <v>43321.840277777781</v>
      </c>
      <c r="H541" s="73" t="s">
        <v>145</v>
      </c>
      <c r="I541" s="73">
        <v>9.1333333344664425</v>
      </c>
      <c r="J541" s="73" t="s">
        <v>190</v>
      </c>
      <c r="K541" s="73"/>
      <c r="L541" s="73"/>
      <c r="M541" s="73">
        <f t="shared" si="17"/>
        <v>1</v>
      </c>
      <c r="N541" s="73">
        <v>0</v>
      </c>
      <c r="O541" s="73">
        <v>1</v>
      </c>
      <c r="P541" s="73">
        <v>0</v>
      </c>
      <c r="Q541" s="73">
        <v>0</v>
      </c>
      <c r="R541" s="73">
        <v>0</v>
      </c>
      <c r="S541" s="73">
        <v>1</v>
      </c>
      <c r="T541" s="73">
        <v>0</v>
      </c>
      <c r="U541" s="73">
        <v>0</v>
      </c>
      <c r="V541" s="73">
        <v>800</v>
      </c>
      <c r="W541" s="73"/>
      <c r="X541" s="73"/>
      <c r="Y541" s="73"/>
      <c r="Z541" s="73"/>
      <c r="AA541" s="73">
        <v>1</v>
      </c>
      <c r="AB541" s="74">
        <f t="shared" si="16"/>
        <v>8</v>
      </c>
      <c r="AC541" s="74"/>
    </row>
    <row r="542" spans="1:29" s="75" customFormat="1" ht="45" x14ac:dyDescent="0.25">
      <c r="A542" s="73">
        <v>532</v>
      </c>
      <c r="B542" s="73" t="s">
        <v>219</v>
      </c>
      <c r="C542" s="73" t="s">
        <v>190</v>
      </c>
      <c r="D542" s="73" t="s">
        <v>343</v>
      </c>
      <c r="E542" s="73" t="s">
        <v>545</v>
      </c>
      <c r="F542" s="76">
        <v>43321.519444444442</v>
      </c>
      <c r="G542" s="76">
        <v>43321.678472222222</v>
      </c>
      <c r="H542" s="73" t="s">
        <v>145</v>
      </c>
      <c r="I542" s="73">
        <v>3.8166666672332208</v>
      </c>
      <c r="J542" s="73" t="s">
        <v>190</v>
      </c>
      <c r="K542" s="73"/>
      <c r="L542" s="73"/>
      <c r="M542" s="73">
        <f t="shared" si="17"/>
        <v>1</v>
      </c>
      <c r="N542" s="73">
        <v>0</v>
      </c>
      <c r="O542" s="73">
        <v>1</v>
      </c>
      <c r="P542" s="73">
        <v>0</v>
      </c>
      <c r="Q542" s="73">
        <v>0</v>
      </c>
      <c r="R542" s="73">
        <v>0</v>
      </c>
      <c r="S542" s="73">
        <v>1</v>
      </c>
      <c r="T542" s="73">
        <v>0</v>
      </c>
      <c r="U542" s="73">
        <v>0</v>
      </c>
      <c r="V542" s="73">
        <v>300</v>
      </c>
      <c r="W542" s="73"/>
      <c r="X542" s="73"/>
      <c r="Y542" s="73"/>
      <c r="Z542" s="73"/>
      <c r="AA542" s="73">
        <v>1</v>
      </c>
      <c r="AB542" s="74">
        <f t="shared" si="16"/>
        <v>8</v>
      </c>
      <c r="AC542" s="74"/>
    </row>
    <row r="543" spans="1:29" s="75" customFormat="1" ht="45" x14ac:dyDescent="0.25">
      <c r="A543" s="73">
        <v>533</v>
      </c>
      <c r="B543" s="73" t="s">
        <v>200</v>
      </c>
      <c r="C543" s="73" t="s">
        <v>190</v>
      </c>
      <c r="D543" s="73" t="s">
        <v>282</v>
      </c>
      <c r="E543" s="73" t="s">
        <v>545</v>
      </c>
      <c r="F543" s="76">
        <v>43321.604861111111</v>
      </c>
      <c r="G543" s="76">
        <v>43321.652083333334</v>
      </c>
      <c r="H543" s="73" t="s">
        <v>145</v>
      </c>
      <c r="I543" s="73">
        <v>1.133333332836628</v>
      </c>
      <c r="J543" s="73" t="s">
        <v>190</v>
      </c>
      <c r="K543" s="73"/>
      <c r="L543" s="73"/>
      <c r="M543" s="73">
        <f t="shared" si="17"/>
        <v>1</v>
      </c>
      <c r="N543" s="73">
        <v>0</v>
      </c>
      <c r="O543" s="73">
        <v>1</v>
      </c>
      <c r="P543" s="73">
        <v>0</v>
      </c>
      <c r="Q543" s="73">
        <v>0</v>
      </c>
      <c r="R543" s="73">
        <v>0</v>
      </c>
      <c r="S543" s="73">
        <v>1</v>
      </c>
      <c r="T543" s="73">
        <v>0</v>
      </c>
      <c r="U543" s="73">
        <v>0</v>
      </c>
      <c r="V543" s="73">
        <v>120</v>
      </c>
      <c r="W543" s="73"/>
      <c r="X543" s="73"/>
      <c r="Y543" s="73"/>
      <c r="Z543" s="73"/>
      <c r="AA543" s="73">
        <v>1</v>
      </c>
      <c r="AB543" s="74">
        <f t="shared" si="16"/>
        <v>8</v>
      </c>
      <c r="AC543" s="74"/>
    </row>
    <row r="544" spans="1:29" s="75" customFormat="1" ht="45" x14ac:dyDescent="0.25">
      <c r="A544" s="73">
        <v>534</v>
      </c>
      <c r="B544" s="73" t="s">
        <v>200</v>
      </c>
      <c r="C544" s="73" t="s">
        <v>190</v>
      </c>
      <c r="D544" s="73" t="s">
        <v>281</v>
      </c>
      <c r="E544" s="73" t="s">
        <v>545</v>
      </c>
      <c r="F544" s="76">
        <v>43321.625694444447</v>
      </c>
      <c r="G544" s="76">
        <v>43321.625694444447</v>
      </c>
      <c r="H544" s="73" t="s">
        <v>146</v>
      </c>
      <c r="I544" s="73">
        <v>0</v>
      </c>
      <c r="J544" s="73" t="s">
        <v>190</v>
      </c>
      <c r="K544" s="73"/>
      <c r="L544" s="73"/>
      <c r="M544" s="73">
        <f t="shared" si="17"/>
        <v>2</v>
      </c>
      <c r="N544" s="73">
        <v>0</v>
      </c>
      <c r="O544" s="73">
        <v>1</v>
      </c>
      <c r="P544" s="73">
        <v>1</v>
      </c>
      <c r="Q544" s="73">
        <v>0</v>
      </c>
      <c r="R544" s="73">
        <v>0</v>
      </c>
      <c r="S544" s="73">
        <v>2</v>
      </c>
      <c r="T544" s="73">
        <v>0</v>
      </c>
      <c r="U544" s="73">
        <v>0</v>
      </c>
      <c r="V544" s="73">
        <v>260</v>
      </c>
      <c r="W544" s="73"/>
      <c r="X544" s="73" t="s">
        <v>592</v>
      </c>
      <c r="Y544" s="73" t="s">
        <v>198</v>
      </c>
      <c r="Z544" s="73" t="s">
        <v>236</v>
      </c>
      <c r="AA544" s="73">
        <v>0</v>
      </c>
      <c r="AB544" s="74">
        <f t="shared" si="16"/>
        <v>8</v>
      </c>
      <c r="AC544" s="74"/>
    </row>
    <row r="545" spans="1:29" s="75" customFormat="1" ht="45" x14ac:dyDescent="0.25">
      <c r="A545" s="73">
        <v>535</v>
      </c>
      <c r="B545" s="73" t="s">
        <v>200</v>
      </c>
      <c r="C545" s="73" t="s">
        <v>190</v>
      </c>
      <c r="D545" s="73" t="s">
        <v>194</v>
      </c>
      <c r="E545" s="73" t="s">
        <v>545</v>
      </c>
      <c r="F545" s="76">
        <v>43321.625694444447</v>
      </c>
      <c r="G545" s="76">
        <v>43321.625694444447</v>
      </c>
      <c r="H545" s="73" t="s">
        <v>146</v>
      </c>
      <c r="I545" s="73">
        <v>0</v>
      </c>
      <c r="J545" s="73" t="s">
        <v>190</v>
      </c>
      <c r="K545" s="73"/>
      <c r="L545" s="73"/>
      <c r="M545" s="73">
        <f t="shared" si="17"/>
        <v>1</v>
      </c>
      <c r="N545" s="73">
        <v>0</v>
      </c>
      <c r="O545" s="73">
        <v>1</v>
      </c>
      <c r="P545" s="73">
        <v>0</v>
      </c>
      <c r="Q545" s="73">
        <v>0</v>
      </c>
      <c r="R545" s="73">
        <v>0</v>
      </c>
      <c r="S545" s="73">
        <v>1</v>
      </c>
      <c r="T545" s="73">
        <v>0</v>
      </c>
      <c r="U545" s="73">
        <v>0</v>
      </c>
      <c r="V545" s="73">
        <v>200</v>
      </c>
      <c r="W545" s="73"/>
      <c r="X545" s="73" t="s">
        <v>593</v>
      </c>
      <c r="Y545" s="73" t="s">
        <v>198</v>
      </c>
      <c r="Z545" s="73" t="s">
        <v>236</v>
      </c>
      <c r="AA545" s="73">
        <v>0</v>
      </c>
      <c r="AB545" s="74">
        <f t="shared" si="16"/>
        <v>8</v>
      </c>
      <c r="AC545" s="74"/>
    </row>
    <row r="546" spans="1:29" s="75" customFormat="1" ht="45" x14ac:dyDescent="0.25">
      <c r="A546" s="73">
        <v>536</v>
      </c>
      <c r="B546" s="73" t="s">
        <v>200</v>
      </c>
      <c r="C546" s="73" t="s">
        <v>190</v>
      </c>
      <c r="D546" s="73" t="s">
        <v>336</v>
      </c>
      <c r="E546" s="73" t="s">
        <v>545</v>
      </c>
      <c r="F546" s="76">
        <v>43321.649305555555</v>
      </c>
      <c r="G546" s="76">
        <v>43321.698611111111</v>
      </c>
      <c r="H546" s="73" t="s">
        <v>145</v>
      </c>
      <c r="I546" s="73">
        <v>1.183333331951872</v>
      </c>
      <c r="J546" s="73" t="s">
        <v>190</v>
      </c>
      <c r="K546" s="73"/>
      <c r="L546" s="73"/>
      <c r="M546" s="73">
        <f t="shared" si="17"/>
        <v>2</v>
      </c>
      <c r="N546" s="73">
        <v>0</v>
      </c>
      <c r="O546" s="73">
        <v>1</v>
      </c>
      <c r="P546" s="73">
        <v>1</v>
      </c>
      <c r="Q546" s="73">
        <v>0</v>
      </c>
      <c r="R546" s="73">
        <v>0</v>
      </c>
      <c r="S546" s="73">
        <v>2</v>
      </c>
      <c r="T546" s="73">
        <v>0</v>
      </c>
      <c r="U546" s="73">
        <v>0</v>
      </c>
      <c r="V546" s="73">
        <v>130</v>
      </c>
      <c r="W546" s="73"/>
      <c r="X546" s="73"/>
      <c r="Y546" s="73"/>
      <c r="Z546" s="73"/>
      <c r="AA546" s="73">
        <v>1</v>
      </c>
      <c r="AB546" s="74">
        <f t="shared" si="16"/>
        <v>8</v>
      </c>
      <c r="AC546" s="74"/>
    </row>
    <row r="547" spans="1:29" s="75" customFormat="1" ht="45" x14ac:dyDescent="0.25">
      <c r="A547" s="73">
        <v>537</v>
      </c>
      <c r="B547" s="73" t="s">
        <v>208</v>
      </c>
      <c r="C547" s="73" t="s">
        <v>190</v>
      </c>
      <c r="D547" s="73" t="s">
        <v>594</v>
      </c>
      <c r="E547" s="73" t="s">
        <v>264</v>
      </c>
      <c r="F547" s="76">
        <v>43322.002083333333</v>
      </c>
      <c r="G547" s="76">
        <v>43322.002083333333</v>
      </c>
      <c r="H547" s="73" t="s">
        <v>146</v>
      </c>
      <c r="I547" s="73">
        <v>0</v>
      </c>
      <c r="J547" s="73" t="s">
        <v>190</v>
      </c>
      <c r="K547" s="73"/>
      <c r="L547" s="73"/>
      <c r="M547" s="73">
        <f t="shared" si="17"/>
        <v>1</v>
      </c>
      <c r="N547" s="73">
        <v>0</v>
      </c>
      <c r="O547" s="73">
        <v>1</v>
      </c>
      <c r="P547" s="73">
        <v>0</v>
      </c>
      <c r="Q547" s="73">
        <v>0</v>
      </c>
      <c r="R547" s="73">
        <v>0</v>
      </c>
      <c r="S547" s="73">
        <v>1</v>
      </c>
      <c r="T547" s="73">
        <v>0</v>
      </c>
      <c r="U547" s="73">
        <v>0</v>
      </c>
      <c r="V547" s="73">
        <v>3484</v>
      </c>
      <c r="W547" s="73"/>
      <c r="X547" s="73" t="s">
        <v>595</v>
      </c>
      <c r="Y547" s="73" t="s">
        <v>198</v>
      </c>
      <c r="Z547" s="73" t="s">
        <v>244</v>
      </c>
      <c r="AA547" s="73">
        <v>0</v>
      </c>
      <c r="AB547" s="74">
        <f t="shared" si="16"/>
        <v>8</v>
      </c>
      <c r="AC547" s="74"/>
    </row>
    <row r="548" spans="1:29" s="75" customFormat="1" ht="45" x14ac:dyDescent="0.25">
      <c r="A548" s="73">
        <v>538</v>
      </c>
      <c r="B548" s="73" t="s">
        <v>200</v>
      </c>
      <c r="C548" s="73" t="s">
        <v>190</v>
      </c>
      <c r="D548" s="73" t="s">
        <v>596</v>
      </c>
      <c r="E548" s="73" t="s">
        <v>264</v>
      </c>
      <c r="F548" s="76">
        <v>43322.166666666664</v>
      </c>
      <c r="G548" s="76">
        <v>43322.365277777775</v>
      </c>
      <c r="H548" s="73" t="s">
        <v>146</v>
      </c>
      <c r="I548" s="73">
        <v>4.7666666663135402</v>
      </c>
      <c r="J548" s="73" t="s">
        <v>190</v>
      </c>
      <c r="K548" s="73"/>
      <c r="L548" s="73"/>
      <c r="M548" s="73">
        <f t="shared" si="17"/>
        <v>1</v>
      </c>
      <c r="N548" s="73">
        <v>0</v>
      </c>
      <c r="O548" s="73">
        <v>1</v>
      </c>
      <c r="P548" s="73">
        <v>0</v>
      </c>
      <c r="Q548" s="73">
        <v>0</v>
      </c>
      <c r="R548" s="73">
        <v>0</v>
      </c>
      <c r="S548" s="73">
        <v>1</v>
      </c>
      <c r="T548" s="73">
        <v>0</v>
      </c>
      <c r="U548" s="73">
        <v>0</v>
      </c>
      <c r="V548" s="73">
        <v>20</v>
      </c>
      <c r="W548" s="73"/>
      <c r="X548" s="73" t="s">
        <v>597</v>
      </c>
      <c r="Y548" s="73" t="s">
        <v>598</v>
      </c>
      <c r="Z548" s="73" t="s">
        <v>599</v>
      </c>
      <c r="AA548" s="73">
        <v>1</v>
      </c>
      <c r="AB548" s="74">
        <f t="shared" si="16"/>
        <v>8</v>
      </c>
      <c r="AC548" s="74"/>
    </row>
    <row r="549" spans="1:29" s="75" customFormat="1" ht="45" x14ac:dyDescent="0.25">
      <c r="A549" s="73">
        <v>539</v>
      </c>
      <c r="B549" s="73" t="s">
        <v>195</v>
      </c>
      <c r="C549" s="73" t="s">
        <v>190</v>
      </c>
      <c r="D549" s="73" t="s">
        <v>588</v>
      </c>
      <c r="E549" s="73" t="s">
        <v>264</v>
      </c>
      <c r="F549" s="76">
        <v>43322.166666666664</v>
      </c>
      <c r="G549" s="76">
        <v>43322.166666666664</v>
      </c>
      <c r="H549" s="73" t="s">
        <v>146</v>
      </c>
      <c r="I549" s="73">
        <v>0</v>
      </c>
      <c r="J549" s="73" t="s">
        <v>190</v>
      </c>
      <c r="K549" s="73"/>
      <c r="L549" s="73"/>
      <c r="M549" s="73">
        <f t="shared" si="17"/>
        <v>1</v>
      </c>
      <c r="N549" s="73">
        <v>0</v>
      </c>
      <c r="O549" s="73">
        <v>1</v>
      </c>
      <c r="P549" s="73">
        <v>0</v>
      </c>
      <c r="Q549" s="73">
        <v>0</v>
      </c>
      <c r="R549" s="73">
        <v>0</v>
      </c>
      <c r="S549" s="73">
        <v>1</v>
      </c>
      <c r="T549" s="73">
        <v>0</v>
      </c>
      <c r="U549" s="73">
        <v>0</v>
      </c>
      <c r="V549" s="73">
        <v>2880</v>
      </c>
      <c r="W549" s="73"/>
      <c r="X549" s="73" t="s">
        <v>600</v>
      </c>
      <c r="Y549" s="73" t="s">
        <v>458</v>
      </c>
      <c r="Z549" s="73" t="s">
        <v>236</v>
      </c>
      <c r="AA549" s="73">
        <v>0</v>
      </c>
      <c r="AB549" s="74">
        <f t="shared" si="16"/>
        <v>8</v>
      </c>
      <c r="AC549" s="74"/>
    </row>
    <row r="550" spans="1:29" s="75" customFormat="1" ht="45" x14ac:dyDescent="0.25">
      <c r="A550" s="73">
        <v>540</v>
      </c>
      <c r="B550" s="73" t="s">
        <v>195</v>
      </c>
      <c r="C550" s="73" t="s">
        <v>190</v>
      </c>
      <c r="D550" s="73" t="s">
        <v>542</v>
      </c>
      <c r="E550" s="73" t="s">
        <v>264</v>
      </c>
      <c r="F550" s="76">
        <v>43322.166666666664</v>
      </c>
      <c r="G550" s="76">
        <v>43322.166666666664</v>
      </c>
      <c r="H550" s="73" t="s">
        <v>146</v>
      </c>
      <c r="I550" s="73">
        <v>0</v>
      </c>
      <c r="J550" s="73" t="s">
        <v>190</v>
      </c>
      <c r="K550" s="73"/>
      <c r="L550" s="73"/>
      <c r="M550" s="73">
        <f t="shared" si="17"/>
        <v>1</v>
      </c>
      <c r="N550" s="73">
        <v>0</v>
      </c>
      <c r="O550" s="73">
        <v>1</v>
      </c>
      <c r="P550" s="73">
        <v>0</v>
      </c>
      <c r="Q550" s="73">
        <v>0</v>
      </c>
      <c r="R550" s="73">
        <v>0</v>
      </c>
      <c r="S550" s="73">
        <v>1</v>
      </c>
      <c r="T550" s="73">
        <v>0</v>
      </c>
      <c r="U550" s="73">
        <v>0</v>
      </c>
      <c r="V550" s="73">
        <v>4031</v>
      </c>
      <c r="W550" s="73"/>
      <c r="X550" s="73" t="s">
        <v>600</v>
      </c>
      <c r="Y550" s="73" t="s">
        <v>458</v>
      </c>
      <c r="Z550" s="73" t="s">
        <v>236</v>
      </c>
      <c r="AA550" s="73">
        <v>0</v>
      </c>
      <c r="AB550" s="74">
        <f t="shared" si="16"/>
        <v>8</v>
      </c>
      <c r="AC550" s="74"/>
    </row>
    <row r="551" spans="1:29" s="75" customFormat="1" ht="45" x14ac:dyDescent="0.25">
      <c r="A551" s="73">
        <v>541</v>
      </c>
      <c r="B551" s="73" t="s">
        <v>200</v>
      </c>
      <c r="C551" s="73" t="s">
        <v>190</v>
      </c>
      <c r="D551" s="73" t="s">
        <v>601</v>
      </c>
      <c r="E551" s="73" t="s">
        <v>264</v>
      </c>
      <c r="F551" s="76">
        <v>43322.166666666664</v>
      </c>
      <c r="G551" s="76">
        <v>43322.365277777775</v>
      </c>
      <c r="H551" s="73" t="s">
        <v>146</v>
      </c>
      <c r="I551" s="73">
        <v>4.7666666663135402</v>
      </c>
      <c r="J551" s="73" t="s">
        <v>190</v>
      </c>
      <c r="K551" s="73"/>
      <c r="L551" s="73"/>
      <c r="M551" s="73">
        <f t="shared" si="17"/>
        <v>1</v>
      </c>
      <c r="N551" s="73">
        <v>0</v>
      </c>
      <c r="O551" s="73">
        <v>1</v>
      </c>
      <c r="P551" s="73">
        <v>0</v>
      </c>
      <c r="Q551" s="73">
        <v>0</v>
      </c>
      <c r="R551" s="73">
        <v>0</v>
      </c>
      <c r="S551" s="73">
        <v>1</v>
      </c>
      <c r="T551" s="73">
        <v>0</v>
      </c>
      <c r="U551" s="73">
        <v>0</v>
      </c>
      <c r="V551" s="73">
        <v>100</v>
      </c>
      <c r="W551" s="73"/>
      <c r="X551" s="73" t="s">
        <v>597</v>
      </c>
      <c r="Y551" s="73" t="s">
        <v>598</v>
      </c>
      <c r="Z551" s="73" t="s">
        <v>599</v>
      </c>
      <c r="AA551" s="73">
        <v>1</v>
      </c>
      <c r="AB551" s="74">
        <f t="shared" si="16"/>
        <v>8</v>
      </c>
      <c r="AC551" s="74"/>
    </row>
    <row r="552" spans="1:29" s="75" customFormat="1" ht="45" x14ac:dyDescent="0.25">
      <c r="A552" s="73">
        <v>542</v>
      </c>
      <c r="B552" s="73" t="s">
        <v>200</v>
      </c>
      <c r="C552" s="73" t="s">
        <v>190</v>
      </c>
      <c r="D552" s="73" t="s">
        <v>194</v>
      </c>
      <c r="E552" s="73" t="s">
        <v>545</v>
      </c>
      <c r="F552" s="76">
        <v>43322.603472222225</v>
      </c>
      <c r="G552" s="76">
        <v>43322.71875</v>
      </c>
      <c r="H552" s="73" t="s">
        <v>145</v>
      </c>
      <c r="I552" s="73">
        <v>2.766666667128447</v>
      </c>
      <c r="J552" s="73" t="s">
        <v>190</v>
      </c>
      <c r="K552" s="73"/>
      <c r="L552" s="73"/>
      <c r="M552" s="73">
        <f t="shared" si="17"/>
        <v>1</v>
      </c>
      <c r="N552" s="73">
        <v>0</v>
      </c>
      <c r="O552" s="73">
        <v>1</v>
      </c>
      <c r="P552" s="73">
        <v>0</v>
      </c>
      <c r="Q552" s="73">
        <v>0</v>
      </c>
      <c r="R552" s="73">
        <v>0</v>
      </c>
      <c r="S552" s="73">
        <v>1</v>
      </c>
      <c r="T552" s="73">
        <v>0</v>
      </c>
      <c r="U552" s="73">
        <v>0</v>
      </c>
      <c r="V552" s="73">
        <v>200</v>
      </c>
      <c r="W552" s="73"/>
      <c r="X552" s="73"/>
      <c r="Y552" s="73"/>
      <c r="Z552" s="73"/>
      <c r="AA552" s="73">
        <v>1</v>
      </c>
      <c r="AB552" s="74">
        <f t="shared" si="16"/>
        <v>8</v>
      </c>
      <c r="AC552" s="74"/>
    </row>
    <row r="553" spans="1:29" s="75" customFormat="1" ht="45" x14ac:dyDescent="0.25">
      <c r="A553" s="73">
        <v>543</v>
      </c>
      <c r="B553" s="73" t="s">
        <v>189</v>
      </c>
      <c r="C553" s="73" t="s">
        <v>190</v>
      </c>
      <c r="D553" s="73" t="s">
        <v>328</v>
      </c>
      <c r="E553" s="73" t="s">
        <v>545</v>
      </c>
      <c r="F553" s="76">
        <v>43322.704861111109</v>
      </c>
      <c r="G553" s="76">
        <v>43322.811805555553</v>
      </c>
      <c r="H553" s="73" t="s">
        <v>146</v>
      </c>
      <c r="I553" s="73">
        <v>2.5666666678735059</v>
      </c>
      <c r="J553" s="73" t="s">
        <v>190</v>
      </c>
      <c r="K553" s="73"/>
      <c r="L553" s="73"/>
      <c r="M553" s="73">
        <f t="shared" si="17"/>
        <v>1</v>
      </c>
      <c r="N553" s="73">
        <v>0</v>
      </c>
      <c r="O553" s="73">
        <v>1</v>
      </c>
      <c r="P553" s="73">
        <v>0</v>
      </c>
      <c r="Q553" s="73">
        <v>0</v>
      </c>
      <c r="R553" s="73">
        <v>0</v>
      </c>
      <c r="S553" s="73">
        <v>1</v>
      </c>
      <c r="T553" s="73">
        <v>0</v>
      </c>
      <c r="U553" s="73">
        <v>0</v>
      </c>
      <c r="V553" s="73">
        <v>60</v>
      </c>
      <c r="W553" s="73"/>
      <c r="X553" s="73" t="s">
        <v>602</v>
      </c>
      <c r="Y553" s="73" t="s">
        <v>416</v>
      </c>
      <c r="Z553" s="73" t="s">
        <v>492</v>
      </c>
      <c r="AA553" s="73">
        <v>1</v>
      </c>
      <c r="AB553" s="74">
        <f t="shared" si="16"/>
        <v>8</v>
      </c>
      <c r="AC553" s="74"/>
    </row>
    <row r="554" spans="1:29" s="75" customFormat="1" ht="45" x14ac:dyDescent="0.25">
      <c r="A554" s="73">
        <v>544</v>
      </c>
      <c r="B554" s="73" t="s">
        <v>200</v>
      </c>
      <c r="C554" s="73" t="s">
        <v>190</v>
      </c>
      <c r="D554" s="73" t="s">
        <v>603</v>
      </c>
      <c r="E554" s="73" t="s">
        <v>545</v>
      </c>
      <c r="F554" s="76">
        <v>43325.427777777775</v>
      </c>
      <c r="G554" s="76">
        <v>43325.71875</v>
      </c>
      <c r="H554" s="73" t="s">
        <v>145</v>
      </c>
      <c r="I554" s="73">
        <v>6.9833333328715526</v>
      </c>
      <c r="J554" s="73" t="s">
        <v>190</v>
      </c>
      <c r="K554" s="73"/>
      <c r="L554" s="73"/>
      <c r="M554" s="73">
        <f t="shared" si="17"/>
        <v>1</v>
      </c>
      <c r="N554" s="73">
        <v>0</v>
      </c>
      <c r="O554" s="73">
        <v>1</v>
      </c>
      <c r="P554" s="73">
        <v>0</v>
      </c>
      <c r="Q554" s="73">
        <v>0</v>
      </c>
      <c r="R554" s="73">
        <v>0</v>
      </c>
      <c r="S554" s="73">
        <v>1</v>
      </c>
      <c r="T554" s="73">
        <v>0</v>
      </c>
      <c r="U554" s="73">
        <v>0</v>
      </c>
      <c r="V554" s="73">
        <v>570</v>
      </c>
      <c r="W554" s="73"/>
      <c r="X554" s="73"/>
      <c r="Y554" s="73"/>
      <c r="Z554" s="73"/>
      <c r="AA554" s="73">
        <v>1</v>
      </c>
      <c r="AB554" s="74">
        <f t="shared" si="16"/>
        <v>8</v>
      </c>
      <c r="AC554" s="74"/>
    </row>
    <row r="555" spans="1:29" s="75" customFormat="1" ht="45" x14ac:dyDescent="0.25">
      <c r="A555" s="73">
        <v>545</v>
      </c>
      <c r="B555" s="73" t="s">
        <v>200</v>
      </c>
      <c r="C555" s="73" t="s">
        <v>190</v>
      </c>
      <c r="D555" s="73" t="s">
        <v>225</v>
      </c>
      <c r="E555" s="73" t="s">
        <v>545</v>
      </c>
      <c r="F555" s="76">
        <v>43325.447916666664</v>
      </c>
      <c r="G555" s="76">
        <v>43325.495833333334</v>
      </c>
      <c r="H555" s="73" t="s">
        <v>145</v>
      </c>
      <c r="I555" s="73">
        <v>1.1499999983352609</v>
      </c>
      <c r="J555" s="73" t="s">
        <v>190</v>
      </c>
      <c r="K555" s="73"/>
      <c r="L555" s="73"/>
      <c r="M555" s="73">
        <f t="shared" si="17"/>
        <v>3</v>
      </c>
      <c r="N555" s="73">
        <v>0</v>
      </c>
      <c r="O555" s="73">
        <v>1</v>
      </c>
      <c r="P555" s="73">
        <v>2</v>
      </c>
      <c r="Q555" s="73">
        <v>0</v>
      </c>
      <c r="R555" s="73">
        <v>0</v>
      </c>
      <c r="S555" s="73">
        <v>3</v>
      </c>
      <c r="T555" s="73">
        <v>0</v>
      </c>
      <c r="U555" s="73">
        <v>0</v>
      </c>
      <c r="V555" s="73">
        <v>660</v>
      </c>
      <c r="W555" s="73"/>
      <c r="X555" s="73"/>
      <c r="Y555" s="73"/>
      <c r="Z555" s="73"/>
      <c r="AA555" s="73">
        <v>1</v>
      </c>
      <c r="AB555" s="74">
        <f t="shared" si="16"/>
        <v>8</v>
      </c>
      <c r="AC555" s="74"/>
    </row>
    <row r="556" spans="1:29" s="75" customFormat="1" ht="45" x14ac:dyDescent="0.25">
      <c r="A556" s="73">
        <v>546</v>
      </c>
      <c r="B556" s="73" t="s">
        <v>219</v>
      </c>
      <c r="C556" s="73" t="s">
        <v>190</v>
      </c>
      <c r="D556" s="73" t="s">
        <v>292</v>
      </c>
      <c r="E556" s="73" t="s">
        <v>545</v>
      </c>
      <c r="F556" s="76">
        <v>43325.498611111114</v>
      </c>
      <c r="G556" s="76">
        <v>43325.756944444445</v>
      </c>
      <c r="H556" s="73" t="s">
        <v>145</v>
      </c>
      <c r="I556" s="73">
        <v>6.1999999992549419</v>
      </c>
      <c r="J556" s="73" t="s">
        <v>190</v>
      </c>
      <c r="K556" s="73"/>
      <c r="L556" s="73"/>
      <c r="M556" s="73">
        <f t="shared" si="17"/>
        <v>1</v>
      </c>
      <c r="N556" s="73">
        <v>0</v>
      </c>
      <c r="O556" s="73">
        <v>1</v>
      </c>
      <c r="P556" s="73">
        <v>0</v>
      </c>
      <c r="Q556" s="73">
        <v>0</v>
      </c>
      <c r="R556" s="73">
        <v>0</v>
      </c>
      <c r="S556" s="73">
        <v>1</v>
      </c>
      <c r="T556" s="73">
        <v>0</v>
      </c>
      <c r="U556" s="73">
        <v>0</v>
      </c>
      <c r="V556" s="73">
        <v>130</v>
      </c>
      <c r="W556" s="73"/>
      <c r="X556" s="73"/>
      <c r="Y556" s="73"/>
      <c r="Z556" s="73"/>
      <c r="AA556" s="73">
        <v>1</v>
      </c>
      <c r="AB556" s="74">
        <f t="shared" si="16"/>
        <v>8</v>
      </c>
      <c r="AC556" s="74"/>
    </row>
    <row r="557" spans="1:29" s="75" customFormat="1" ht="45" x14ac:dyDescent="0.25">
      <c r="A557" s="73">
        <v>547</v>
      </c>
      <c r="B557" s="73" t="s">
        <v>200</v>
      </c>
      <c r="C557" s="73" t="s">
        <v>190</v>
      </c>
      <c r="D557" s="73" t="s">
        <v>312</v>
      </c>
      <c r="E557" s="73" t="s">
        <v>545</v>
      </c>
      <c r="F557" s="76">
        <v>43325.607638888891</v>
      </c>
      <c r="G557" s="76">
        <v>43325.666666666664</v>
      </c>
      <c r="H557" s="73" t="s">
        <v>145</v>
      </c>
      <c r="I557" s="73">
        <v>1.4166666672681461</v>
      </c>
      <c r="J557" s="73" t="s">
        <v>190</v>
      </c>
      <c r="K557" s="73"/>
      <c r="L557" s="73"/>
      <c r="M557" s="73">
        <f t="shared" si="17"/>
        <v>1</v>
      </c>
      <c r="N557" s="73">
        <v>0</v>
      </c>
      <c r="O557" s="73">
        <v>1</v>
      </c>
      <c r="P557" s="73">
        <v>0</v>
      </c>
      <c r="Q557" s="73">
        <v>0</v>
      </c>
      <c r="R557" s="73">
        <v>0</v>
      </c>
      <c r="S557" s="73">
        <v>1</v>
      </c>
      <c r="T557" s="73">
        <v>0</v>
      </c>
      <c r="U557" s="73">
        <v>0</v>
      </c>
      <c r="V557" s="73">
        <v>40</v>
      </c>
      <c r="W557" s="73"/>
      <c r="X557" s="73"/>
      <c r="Y557" s="73"/>
      <c r="Z557" s="73"/>
      <c r="AA557" s="73">
        <v>1</v>
      </c>
      <c r="AB557" s="74">
        <f t="shared" si="16"/>
        <v>8</v>
      </c>
      <c r="AC557" s="74"/>
    </row>
    <row r="558" spans="1:29" s="75" customFormat="1" ht="45" x14ac:dyDescent="0.25">
      <c r="A558" s="73">
        <v>548</v>
      </c>
      <c r="B558" s="73" t="s">
        <v>200</v>
      </c>
      <c r="C558" s="73" t="s">
        <v>190</v>
      </c>
      <c r="D558" s="73" t="s">
        <v>466</v>
      </c>
      <c r="E558" s="73" t="s">
        <v>545</v>
      </c>
      <c r="F558" s="76">
        <v>43326.884722222225</v>
      </c>
      <c r="G558" s="76">
        <v>43326.884722222225</v>
      </c>
      <c r="H558" s="73" t="s">
        <v>146</v>
      </c>
      <c r="I558" s="73">
        <v>0</v>
      </c>
      <c r="J558" s="73" t="s">
        <v>190</v>
      </c>
      <c r="K558" s="73"/>
      <c r="L558" s="73"/>
      <c r="M558" s="73">
        <f t="shared" si="17"/>
        <v>1</v>
      </c>
      <c r="N558" s="73">
        <v>0</v>
      </c>
      <c r="O558" s="73">
        <v>1</v>
      </c>
      <c r="P558" s="73">
        <v>0</v>
      </c>
      <c r="Q558" s="73">
        <v>0</v>
      </c>
      <c r="R558" s="73">
        <v>0</v>
      </c>
      <c r="S558" s="73">
        <v>1</v>
      </c>
      <c r="T558" s="73">
        <v>0</v>
      </c>
      <c r="U558" s="73">
        <v>0</v>
      </c>
      <c r="V558" s="73">
        <v>290</v>
      </c>
      <c r="W558" s="73"/>
      <c r="X558" s="73" t="s">
        <v>604</v>
      </c>
      <c r="Y558" s="73" t="s">
        <v>198</v>
      </c>
      <c r="Z558" s="73" t="s">
        <v>236</v>
      </c>
      <c r="AA558" s="73">
        <v>0</v>
      </c>
      <c r="AB558" s="74">
        <f t="shared" si="16"/>
        <v>8</v>
      </c>
      <c r="AC558" s="74"/>
    </row>
    <row r="559" spans="1:29" s="75" customFormat="1" ht="45" x14ac:dyDescent="0.25">
      <c r="A559" s="73">
        <v>549</v>
      </c>
      <c r="B559" s="73" t="s">
        <v>315</v>
      </c>
      <c r="C559" s="73" t="s">
        <v>190</v>
      </c>
      <c r="D559" s="73" t="s">
        <v>605</v>
      </c>
      <c r="E559" s="73" t="s">
        <v>317</v>
      </c>
      <c r="F559" s="76">
        <v>43327.042361111111</v>
      </c>
      <c r="G559" s="76">
        <v>43327.042361111111</v>
      </c>
      <c r="H559" s="73" t="s">
        <v>146</v>
      </c>
      <c r="I559" s="73">
        <v>0</v>
      </c>
      <c r="J559" s="73" t="s">
        <v>190</v>
      </c>
      <c r="K559" s="73"/>
      <c r="L559" s="73"/>
      <c r="M559" s="73">
        <f t="shared" si="17"/>
        <v>1</v>
      </c>
      <c r="N559" s="73">
        <v>0</v>
      </c>
      <c r="O559" s="73">
        <v>1</v>
      </c>
      <c r="P559" s="73">
        <v>0</v>
      </c>
      <c r="Q559" s="73">
        <v>0</v>
      </c>
      <c r="R559" s="73">
        <v>0</v>
      </c>
      <c r="S559" s="73">
        <v>1</v>
      </c>
      <c r="T559" s="73">
        <v>0</v>
      </c>
      <c r="U559" s="73">
        <v>0</v>
      </c>
      <c r="V559" s="73">
        <v>14660</v>
      </c>
      <c r="W559" s="73"/>
      <c r="X559" s="73" t="s">
        <v>606</v>
      </c>
      <c r="Y559" s="73" t="s">
        <v>458</v>
      </c>
      <c r="Z559" s="73" t="s">
        <v>236</v>
      </c>
      <c r="AA559" s="73">
        <v>0</v>
      </c>
      <c r="AB559" s="74">
        <f t="shared" si="16"/>
        <v>8</v>
      </c>
      <c r="AC559" s="74"/>
    </row>
    <row r="560" spans="1:29" s="75" customFormat="1" ht="45" x14ac:dyDescent="0.25">
      <c r="A560" s="73">
        <v>550</v>
      </c>
      <c r="B560" s="73" t="s">
        <v>219</v>
      </c>
      <c r="C560" s="73" t="s">
        <v>190</v>
      </c>
      <c r="D560" s="73" t="s">
        <v>257</v>
      </c>
      <c r="E560" s="73" t="s">
        <v>545</v>
      </c>
      <c r="F560" s="76">
        <v>43327.470833333333</v>
      </c>
      <c r="G560" s="76">
        <v>43327.694444444445</v>
      </c>
      <c r="H560" s="73" t="s">
        <v>145</v>
      </c>
      <c r="I560" s="73">
        <v>5.3666666689678104</v>
      </c>
      <c r="J560" s="73" t="s">
        <v>190</v>
      </c>
      <c r="K560" s="73"/>
      <c r="L560" s="73"/>
      <c r="M560" s="73">
        <f t="shared" si="17"/>
        <v>1</v>
      </c>
      <c r="N560" s="73">
        <v>0</v>
      </c>
      <c r="O560" s="73">
        <v>1</v>
      </c>
      <c r="P560" s="73">
        <v>0</v>
      </c>
      <c r="Q560" s="73">
        <v>0</v>
      </c>
      <c r="R560" s="73">
        <v>0</v>
      </c>
      <c r="S560" s="73">
        <v>1</v>
      </c>
      <c r="T560" s="73">
        <v>0</v>
      </c>
      <c r="U560" s="73">
        <v>0</v>
      </c>
      <c r="V560" s="73">
        <v>70</v>
      </c>
      <c r="W560" s="73"/>
      <c r="X560" s="73"/>
      <c r="Y560" s="73"/>
      <c r="Z560" s="73"/>
      <c r="AA560" s="73">
        <v>1</v>
      </c>
      <c r="AB560" s="74">
        <f t="shared" si="16"/>
        <v>8</v>
      </c>
      <c r="AC560" s="74"/>
    </row>
    <row r="561" spans="1:29" s="75" customFormat="1" ht="45" x14ac:dyDescent="0.25">
      <c r="A561" s="73">
        <v>551</v>
      </c>
      <c r="B561" s="73" t="s">
        <v>200</v>
      </c>
      <c r="C561" s="73" t="s">
        <v>190</v>
      </c>
      <c r="D561" s="73" t="s">
        <v>607</v>
      </c>
      <c r="E561" s="73" t="s">
        <v>545</v>
      </c>
      <c r="F561" s="76">
        <v>43329.416666666664</v>
      </c>
      <c r="G561" s="76">
        <v>43329.570833333331</v>
      </c>
      <c r="H561" s="73" t="s">
        <v>145</v>
      </c>
      <c r="I561" s="73">
        <v>3.6999999984400351</v>
      </c>
      <c r="J561" s="73" t="s">
        <v>190</v>
      </c>
      <c r="K561" s="73"/>
      <c r="L561" s="73"/>
      <c r="M561" s="73">
        <f t="shared" si="17"/>
        <v>1</v>
      </c>
      <c r="N561" s="73">
        <v>0</v>
      </c>
      <c r="O561" s="73">
        <v>1</v>
      </c>
      <c r="P561" s="73">
        <v>0</v>
      </c>
      <c r="Q561" s="73">
        <v>0</v>
      </c>
      <c r="R561" s="73">
        <v>0</v>
      </c>
      <c r="S561" s="73">
        <v>1</v>
      </c>
      <c r="T561" s="73">
        <v>0</v>
      </c>
      <c r="U561" s="73">
        <v>0</v>
      </c>
      <c r="V561" s="73">
        <v>230</v>
      </c>
      <c r="W561" s="73"/>
      <c r="X561" s="73"/>
      <c r="Y561" s="73"/>
      <c r="Z561" s="73"/>
      <c r="AA561" s="73">
        <v>1</v>
      </c>
      <c r="AB561" s="74">
        <f t="shared" si="16"/>
        <v>8</v>
      </c>
      <c r="AC561" s="74"/>
    </row>
    <row r="562" spans="1:29" s="75" customFormat="1" ht="45" x14ac:dyDescent="0.25">
      <c r="A562" s="73">
        <v>552</v>
      </c>
      <c r="B562" s="73" t="s">
        <v>192</v>
      </c>
      <c r="C562" s="73" t="s">
        <v>190</v>
      </c>
      <c r="D562" s="73" t="s">
        <v>301</v>
      </c>
      <c r="E562" s="73" t="s">
        <v>545</v>
      </c>
      <c r="F562" s="76">
        <v>43329.436805555553</v>
      </c>
      <c r="G562" s="76">
        <v>43329.555555555555</v>
      </c>
      <c r="H562" s="73" t="s">
        <v>145</v>
      </c>
      <c r="I562" s="73">
        <v>2.850000000034925</v>
      </c>
      <c r="J562" s="73" t="s">
        <v>190</v>
      </c>
      <c r="K562" s="73"/>
      <c r="L562" s="73"/>
      <c r="M562" s="73">
        <f t="shared" si="17"/>
        <v>2</v>
      </c>
      <c r="N562" s="73">
        <v>0</v>
      </c>
      <c r="O562" s="73">
        <v>1</v>
      </c>
      <c r="P562" s="73">
        <v>1</v>
      </c>
      <c r="Q562" s="73">
        <v>0</v>
      </c>
      <c r="R562" s="73">
        <v>0</v>
      </c>
      <c r="S562" s="73">
        <v>2</v>
      </c>
      <c r="T562" s="73">
        <v>0</v>
      </c>
      <c r="U562" s="73">
        <v>0</v>
      </c>
      <c r="V562" s="73">
        <v>980</v>
      </c>
      <c r="W562" s="73"/>
      <c r="X562" s="73"/>
      <c r="Y562" s="73"/>
      <c r="Z562" s="73"/>
      <c r="AA562" s="73">
        <v>1</v>
      </c>
      <c r="AB562" s="74">
        <f t="shared" si="16"/>
        <v>8</v>
      </c>
      <c r="AC562" s="74"/>
    </row>
    <row r="563" spans="1:29" s="75" customFormat="1" ht="45" x14ac:dyDescent="0.25">
      <c r="A563" s="73">
        <v>553</v>
      </c>
      <c r="B563" s="73" t="s">
        <v>219</v>
      </c>
      <c r="C563" s="73" t="s">
        <v>190</v>
      </c>
      <c r="D563" s="73" t="s">
        <v>254</v>
      </c>
      <c r="E563" s="73" t="s">
        <v>545</v>
      </c>
      <c r="F563" s="76">
        <v>43330.302777777775</v>
      </c>
      <c r="G563" s="76">
        <v>43330.303472222222</v>
      </c>
      <c r="H563" s="73" t="s">
        <v>146</v>
      </c>
      <c r="I563" s="73">
        <v>1.666666567325592E-2</v>
      </c>
      <c r="J563" s="73" t="s">
        <v>190</v>
      </c>
      <c r="K563" s="73"/>
      <c r="L563" s="73"/>
      <c r="M563" s="73">
        <f t="shared" si="17"/>
        <v>1</v>
      </c>
      <c r="N563" s="73">
        <v>0</v>
      </c>
      <c r="O563" s="73">
        <v>1</v>
      </c>
      <c r="P563" s="73">
        <v>0</v>
      </c>
      <c r="Q563" s="73">
        <v>0</v>
      </c>
      <c r="R563" s="73">
        <v>0</v>
      </c>
      <c r="S563" s="73">
        <v>1</v>
      </c>
      <c r="T563" s="73">
        <v>0</v>
      </c>
      <c r="U563" s="73">
        <v>0</v>
      </c>
      <c r="V563" s="73">
        <v>1350</v>
      </c>
      <c r="W563" s="73"/>
      <c r="X563" s="73" t="s">
        <v>608</v>
      </c>
      <c r="Y563" s="73" t="s">
        <v>235</v>
      </c>
      <c r="Z563" s="73" t="s">
        <v>244</v>
      </c>
      <c r="AA563" s="73">
        <v>1</v>
      </c>
      <c r="AB563" s="74">
        <f t="shared" si="16"/>
        <v>8</v>
      </c>
      <c r="AC563" s="74"/>
    </row>
    <row r="564" spans="1:29" s="75" customFormat="1" ht="45" x14ac:dyDescent="0.25">
      <c r="A564" s="73">
        <v>554</v>
      </c>
      <c r="B564" s="73" t="s">
        <v>208</v>
      </c>
      <c r="C564" s="73" t="s">
        <v>190</v>
      </c>
      <c r="D564" s="73" t="s">
        <v>280</v>
      </c>
      <c r="E564" s="73" t="s">
        <v>545</v>
      </c>
      <c r="F564" s="76">
        <v>43334.448611111111</v>
      </c>
      <c r="G564" s="76">
        <v>43334.666666666664</v>
      </c>
      <c r="H564" s="73" t="s">
        <v>145</v>
      </c>
      <c r="I564" s="73">
        <v>5.2333333345013671</v>
      </c>
      <c r="J564" s="73" t="s">
        <v>190</v>
      </c>
      <c r="K564" s="73"/>
      <c r="L564" s="73"/>
      <c r="M564" s="73">
        <f t="shared" si="17"/>
        <v>1</v>
      </c>
      <c r="N564" s="73">
        <v>0</v>
      </c>
      <c r="O564" s="73">
        <v>1</v>
      </c>
      <c r="P564" s="73">
        <v>0</v>
      </c>
      <c r="Q564" s="73">
        <v>0</v>
      </c>
      <c r="R564" s="73">
        <v>0</v>
      </c>
      <c r="S564" s="73">
        <v>1</v>
      </c>
      <c r="T564" s="73">
        <v>0</v>
      </c>
      <c r="U564" s="73">
        <v>0</v>
      </c>
      <c r="V564" s="73">
        <v>320</v>
      </c>
      <c r="W564" s="73"/>
      <c r="X564" s="73"/>
      <c r="Y564" s="73"/>
      <c r="Z564" s="73"/>
      <c r="AA564" s="73">
        <v>1</v>
      </c>
      <c r="AB564" s="74">
        <f t="shared" si="16"/>
        <v>8</v>
      </c>
      <c r="AC564" s="74"/>
    </row>
    <row r="565" spans="1:29" s="75" customFormat="1" ht="45" x14ac:dyDescent="0.25">
      <c r="A565" s="73">
        <v>555</v>
      </c>
      <c r="B565" s="73" t="s">
        <v>200</v>
      </c>
      <c r="C565" s="73" t="s">
        <v>190</v>
      </c>
      <c r="D565" s="73" t="s">
        <v>388</v>
      </c>
      <c r="E565" s="73" t="s">
        <v>545</v>
      </c>
      <c r="F565" s="76">
        <v>43335.492361111108</v>
      </c>
      <c r="G565" s="76">
        <v>43335.713888888888</v>
      </c>
      <c r="H565" s="73" t="s">
        <v>145</v>
      </c>
      <c r="I565" s="73">
        <v>5.3166666672332212</v>
      </c>
      <c r="J565" s="73" t="s">
        <v>190</v>
      </c>
      <c r="K565" s="73"/>
      <c r="L565" s="73"/>
      <c r="M565" s="73">
        <f t="shared" si="17"/>
        <v>10</v>
      </c>
      <c r="N565" s="73">
        <v>0</v>
      </c>
      <c r="O565" s="73">
        <v>1</v>
      </c>
      <c r="P565" s="73">
        <v>9</v>
      </c>
      <c r="Q565" s="73">
        <v>0</v>
      </c>
      <c r="R565" s="73">
        <v>0</v>
      </c>
      <c r="S565" s="73">
        <v>10</v>
      </c>
      <c r="T565" s="73">
        <v>0</v>
      </c>
      <c r="U565" s="73">
        <v>0</v>
      </c>
      <c r="V565" s="73">
        <v>2430</v>
      </c>
      <c r="W565" s="73"/>
      <c r="X565" s="73"/>
      <c r="Y565" s="73"/>
      <c r="Z565" s="73"/>
      <c r="AA565" s="73">
        <v>1</v>
      </c>
      <c r="AB565" s="74">
        <f t="shared" si="16"/>
        <v>8</v>
      </c>
      <c r="AC565" s="74"/>
    </row>
    <row r="566" spans="1:29" s="75" customFormat="1" ht="45" x14ac:dyDescent="0.25">
      <c r="A566" s="73">
        <v>556</v>
      </c>
      <c r="B566" s="73" t="s">
        <v>219</v>
      </c>
      <c r="C566" s="73" t="s">
        <v>190</v>
      </c>
      <c r="D566" s="73" t="s">
        <v>609</v>
      </c>
      <c r="E566" s="73" t="s">
        <v>545</v>
      </c>
      <c r="F566" s="76">
        <v>43335.729861111111</v>
      </c>
      <c r="G566" s="76">
        <v>43335.77847222222</v>
      </c>
      <c r="H566" s="73" t="s">
        <v>146</v>
      </c>
      <c r="I566" s="73">
        <v>1.166666666453239</v>
      </c>
      <c r="J566" s="73" t="s">
        <v>190</v>
      </c>
      <c r="K566" s="73"/>
      <c r="L566" s="73"/>
      <c r="M566" s="73">
        <f t="shared" si="17"/>
        <v>1</v>
      </c>
      <c r="N566" s="73">
        <v>0</v>
      </c>
      <c r="O566" s="73">
        <v>1</v>
      </c>
      <c r="P566" s="73">
        <v>0</v>
      </c>
      <c r="Q566" s="73">
        <v>0</v>
      </c>
      <c r="R566" s="73">
        <v>0</v>
      </c>
      <c r="S566" s="73">
        <v>1</v>
      </c>
      <c r="T566" s="73">
        <v>0</v>
      </c>
      <c r="U566" s="73">
        <v>0</v>
      </c>
      <c r="V566" s="73">
        <v>360</v>
      </c>
      <c r="W566" s="73"/>
      <c r="X566" s="73" t="s">
        <v>610</v>
      </c>
      <c r="Y566" s="73" t="s">
        <v>235</v>
      </c>
      <c r="Z566" s="73" t="s">
        <v>244</v>
      </c>
      <c r="AA566" s="73">
        <v>1</v>
      </c>
      <c r="AB566" s="74">
        <f t="shared" si="16"/>
        <v>8</v>
      </c>
      <c r="AC566" s="74"/>
    </row>
    <row r="567" spans="1:29" s="75" customFormat="1" ht="45" x14ac:dyDescent="0.25">
      <c r="A567" s="73">
        <v>557</v>
      </c>
      <c r="B567" s="73" t="s">
        <v>189</v>
      </c>
      <c r="C567" s="73" t="s">
        <v>190</v>
      </c>
      <c r="D567" s="73" t="s">
        <v>203</v>
      </c>
      <c r="E567" s="73" t="s">
        <v>545</v>
      </c>
      <c r="F567" s="76">
        <v>43336.375</v>
      </c>
      <c r="G567" s="76">
        <v>43336.492361111108</v>
      </c>
      <c r="H567" s="73" t="s">
        <v>145</v>
      </c>
      <c r="I567" s="73">
        <v>2.816666666418314</v>
      </c>
      <c r="J567" s="73" t="s">
        <v>190</v>
      </c>
      <c r="K567" s="73"/>
      <c r="L567" s="73"/>
      <c r="M567" s="73">
        <f t="shared" si="17"/>
        <v>1</v>
      </c>
      <c r="N567" s="73">
        <v>0</v>
      </c>
      <c r="O567" s="73">
        <v>1</v>
      </c>
      <c r="P567" s="73">
        <v>0</v>
      </c>
      <c r="Q567" s="73">
        <v>0</v>
      </c>
      <c r="R567" s="73">
        <v>0</v>
      </c>
      <c r="S567" s="73">
        <v>1</v>
      </c>
      <c r="T567" s="73">
        <v>0</v>
      </c>
      <c r="U567" s="73">
        <v>0</v>
      </c>
      <c r="V567" s="73">
        <v>500</v>
      </c>
      <c r="W567" s="73"/>
      <c r="X567" s="73"/>
      <c r="Y567" s="73"/>
      <c r="Z567" s="73"/>
      <c r="AA567" s="73">
        <v>1</v>
      </c>
      <c r="AB567" s="74">
        <f t="shared" si="16"/>
        <v>8</v>
      </c>
      <c r="AC567" s="74"/>
    </row>
    <row r="568" spans="1:29" s="75" customFormat="1" ht="45" x14ac:dyDescent="0.25">
      <c r="A568" s="73">
        <v>558</v>
      </c>
      <c r="B568" s="73" t="s">
        <v>219</v>
      </c>
      <c r="C568" s="73" t="s">
        <v>190</v>
      </c>
      <c r="D568" s="73" t="s">
        <v>422</v>
      </c>
      <c r="E568" s="73" t="s">
        <v>545</v>
      </c>
      <c r="F568" s="76">
        <v>43337.604166666664</v>
      </c>
      <c r="G568" s="76">
        <v>43337.765972222223</v>
      </c>
      <c r="H568" s="73" t="s">
        <v>145</v>
      </c>
      <c r="I568" s="73">
        <v>3.8833333320217212</v>
      </c>
      <c r="J568" s="73" t="s">
        <v>190</v>
      </c>
      <c r="K568" s="73"/>
      <c r="L568" s="73"/>
      <c r="M568" s="73">
        <f t="shared" si="17"/>
        <v>2</v>
      </c>
      <c r="N568" s="73">
        <v>0</v>
      </c>
      <c r="O568" s="73">
        <v>1</v>
      </c>
      <c r="P568" s="73">
        <v>1</v>
      </c>
      <c r="Q568" s="73">
        <v>0</v>
      </c>
      <c r="R568" s="73">
        <v>0</v>
      </c>
      <c r="S568" s="73">
        <v>2</v>
      </c>
      <c r="T568" s="73">
        <v>0</v>
      </c>
      <c r="U568" s="73">
        <v>0</v>
      </c>
      <c r="V568" s="73">
        <v>630</v>
      </c>
      <c r="W568" s="73"/>
      <c r="X568" s="73"/>
      <c r="Y568" s="73"/>
      <c r="Z568" s="73"/>
      <c r="AA568" s="73">
        <v>1</v>
      </c>
      <c r="AB568" s="74">
        <f t="shared" si="16"/>
        <v>8</v>
      </c>
      <c r="AC568" s="74"/>
    </row>
    <row r="569" spans="1:29" s="75" customFormat="1" ht="45" x14ac:dyDescent="0.25">
      <c r="A569" s="73">
        <v>559</v>
      </c>
      <c r="B569" s="73" t="s">
        <v>200</v>
      </c>
      <c r="C569" s="73" t="s">
        <v>190</v>
      </c>
      <c r="D569" s="73" t="s">
        <v>461</v>
      </c>
      <c r="E569" s="73" t="s">
        <v>545</v>
      </c>
      <c r="F569" s="76">
        <v>43338.416666666664</v>
      </c>
      <c r="G569" s="76">
        <v>43338.479166666664</v>
      </c>
      <c r="H569" s="73" t="s">
        <v>145</v>
      </c>
      <c r="I569" s="73">
        <v>1.5</v>
      </c>
      <c r="J569" s="73" t="s">
        <v>190</v>
      </c>
      <c r="K569" s="73"/>
      <c r="L569" s="73"/>
      <c r="M569" s="73">
        <f t="shared" si="17"/>
        <v>1</v>
      </c>
      <c r="N569" s="73">
        <v>0</v>
      </c>
      <c r="O569" s="73">
        <v>1</v>
      </c>
      <c r="P569" s="73">
        <v>0</v>
      </c>
      <c r="Q569" s="73">
        <v>0</v>
      </c>
      <c r="R569" s="73">
        <v>0</v>
      </c>
      <c r="S569" s="73">
        <v>1</v>
      </c>
      <c r="T569" s="73">
        <v>0</v>
      </c>
      <c r="U569" s="73">
        <v>0</v>
      </c>
      <c r="V569" s="73">
        <v>170</v>
      </c>
      <c r="W569" s="73"/>
      <c r="X569" s="73"/>
      <c r="Y569" s="73"/>
      <c r="Z569" s="73"/>
      <c r="AA569" s="73">
        <v>1</v>
      </c>
      <c r="AB569" s="74">
        <f t="shared" si="16"/>
        <v>8</v>
      </c>
      <c r="AC569" s="74"/>
    </row>
    <row r="570" spans="1:29" s="75" customFormat="1" ht="45" x14ac:dyDescent="0.25">
      <c r="A570" s="73">
        <v>560</v>
      </c>
      <c r="B570" s="73" t="s">
        <v>200</v>
      </c>
      <c r="C570" s="73" t="s">
        <v>190</v>
      </c>
      <c r="D570" s="73" t="s">
        <v>611</v>
      </c>
      <c r="E570" s="73" t="s">
        <v>545</v>
      </c>
      <c r="F570" s="76">
        <v>43340.439583333333</v>
      </c>
      <c r="G570" s="76">
        <v>43340.679861111108</v>
      </c>
      <c r="H570" s="73" t="s">
        <v>145</v>
      </c>
      <c r="I570" s="73">
        <v>5.7666666673030704</v>
      </c>
      <c r="J570" s="73" t="s">
        <v>190</v>
      </c>
      <c r="K570" s="73"/>
      <c r="L570" s="73"/>
      <c r="M570" s="73">
        <f t="shared" si="17"/>
        <v>1</v>
      </c>
      <c r="N570" s="73">
        <v>0</v>
      </c>
      <c r="O570" s="73">
        <v>1</v>
      </c>
      <c r="P570" s="73">
        <v>0</v>
      </c>
      <c r="Q570" s="73">
        <v>0</v>
      </c>
      <c r="R570" s="73">
        <v>0</v>
      </c>
      <c r="S570" s="73">
        <v>1</v>
      </c>
      <c r="T570" s="73">
        <v>0</v>
      </c>
      <c r="U570" s="73">
        <v>0</v>
      </c>
      <c r="V570" s="73">
        <v>0</v>
      </c>
      <c r="W570" s="73"/>
      <c r="X570" s="73"/>
      <c r="Y570" s="73"/>
      <c r="Z570" s="73"/>
      <c r="AA570" s="73">
        <v>1</v>
      </c>
      <c r="AB570" s="74">
        <f t="shared" si="16"/>
        <v>8</v>
      </c>
      <c r="AC570" s="74"/>
    </row>
    <row r="571" spans="1:29" s="75" customFormat="1" ht="45" x14ac:dyDescent="0.25">
      <c r="A571" s="73">
        <v>561</v>
      </c>
      <c r="B571" s="73" t="s">
        <v>195</v>
      </c>
      <c r="C571" s="73" t="s">
        <v>190</v>
      </c>
      <c r="D571" s="73" t="s">
        <v>612</v>
      </c>
      <c r="E571" s="73" t="s">
        <v>545</v>
      </c>
      <c r="F571" s="76">
        <v>43340.941666666666</v>
      </c>
      <c r="G571" s="76">
        <v>43340.959722222222</v>
      </c>
      <c r="H571" s="73" t="s">
        <v>146</v>
      </c>
      <c r="I571" s="73">
        <v>0.43333333195187151</v>
      </c>
      <c r="J571" s="73" t="s">
        <v>190</v>
      </c>
      <c r="K571" s="73"/>
      <c r="L571" s="73"/>
      <c r="M571" s="73">
        <f t="shared" si="17"/>
        <v>1</v>
      </c>
      <c r="N571" s="73">
        <v>0</v>
      </c>
      <c r="O571" s="73">
        <v>1</v>
      </c>
      <c r="P571" s="73">
        <v>0</v>
      </c>
      <c r="Q571" s="73">
        <v>0</v>
      </c>
      <c r="R571" s="73">
        <v>0</v>
      </c>
      <c r="S571" s="73">
        <v>1</v>
      </c>
      <c r="T571" s="73">
        <v>0</v>
      </c>
      <c r="U571" s="73">
        <v>0</v>
      </c>
      <c r="V571" s="73">
        <v>60</v>
      </c>
      <c r="W571" s="73"/>
      <c r="X571" s="73" t="s">
        <v>613</v>
      </c>
      <c r="Y571" s="73" t="s">
        <v>614</v>
      </c>
      <c r="Z571" s="73" t="s">
        <v>236</v>
      </c>
      <c r="AA571" s="73">
        <v>1</v>
      </c>
      <c r="AB571" s="74">
        <f t="shared" ref="AB571:AB634" si="18">MONTH(F571)</f>
        <v>8</v>
      </c>
      <c r="AC571" s="74"/>
    </row>
    <row r="572" spans="1:29" s="75" customFormat="1" ht="45" x14ac:dyDescent="0.25">
      <c r="A572" s="73">
        <v>562</v>
      </c>
      <c r="B572" s="73" t="s">
        <v>195</v>
      </c>
      <c r="C572" s="73" t="s">
        <v>190</v>
      </c>
      <c r="D572" s="73" t="s">
        <v>615</v>
      </c>
      <c r="E572" s="73" t="s">
        <v>545</v>
      </c>
      <c r="F572" s="76">
        <v>43340.941666666666</v>
      </c>
      <c r="G572" s="76">
        <v>43340.959722222222</v>
      </c>
      <c r="H572" s="73" t="s">
        <v>146</v>
      </c>
      <c r="I572" s="73">
        <v>0.43333333195187151</v>
      </c>
      <c r="J572" s="73" t="s">
        <v>190</v>
      </c>
      <c r="K572" s="73"/>
      <c r="L572" s="73"/>
      <c r="M572" s="73">
        <f t="shared" si="17"/>
        <v>1</v>
      </c>
      <c r="N572" s="73">
        <v>0</v>
      </c>
      <c r="O572" s="73">
        <v>1</v>
      </c>
      <c r="P572" s="73">
        <v>0</v>
      </c>
      <c r="Q572" s="73">
        <v>0</v>
      </c>
      <c r="R572" s="73">
        <v>0</v>
      </c>
      <c r="S572" s="73">
        <v>1</v>
      </c>
      <c r="T572" s="73">
        <v>0</v>
      </c>
      <c r="U572" s="73">
        <v>0</v>
      </c>
      <c r="V572" s="73">
        <v>30</v>
      </c>
      <c r="W572" s="73"/>
      <c r="X572" s="73" t="s">
        <v>613</v>
      </c>
      <c r="Y572" s="73" t="s">
        <v>614</v>
      </c>
      <c r="Z572" s="73" t="s">
        <v>236</v>
      </c>
      <c r="AA572" s="73">
        <v>1</v>
      </c>
      <c r="AB572" s="74">
        <f t="shared" si="18"/>
        <v>8</v>
      </c>
      <c r="AC572" s="74"/>
    </row>
    <row r="573" spans="1:29" s="75" customFormat="1" ht="45" x14ac:dyDescent="0.25">
      <c r="A573" s="73">
        <v>563</v>
      </c>
      <c r="B573" s="73" t="s">
        <v>195</v>
      </c>
      <c r="C573" s="73" t="s">
        <v>190</v>
      </c>
      <c r="D573" s="73" t="s">
        <v>233</v>
      </c>
      <c r="E573" s="73" t="s">
        <v>545</v>
      </c>
      <c r="F573" s="76">
        <v>43341.751388888886</v>
      </c>
      <c r="G573" s="76">
        <v>43341.782638888886</v>
      </c>
      <c r="H573" s="73" t="s">
        <v>145</v>
      </c>
      <c r="I573" s="73">
        <v>0.75</v>
      </c>
      <c r="J573" s="73" t="s">
        <v>190</v>
      </c>
      <c r="K573" s="73"/>
      <c r="L573" s="73"/>
      <c r="M573" s="73">
        <f t="shared" si="17"/>
        <v>1</v>
      </c>
      <c r="N573" s="73">
        <v>0</v>
      </c>
      <c r="O573" s="73">
        <v>1</v>
      </c>
      <c r="P573" s="73">
        <v>0</v>
      </c>
      <c r="Q573" s="73">
        <v>0</v>
      </c>
      <c r="R573" s="73">
        <v>0</v>
      </c>
      <c r="S573" s="73">
        <v>1</v>
      </c>
      <c r="T573" s="73">
        <v>0</v>
      </c>
      <c r="U573" s="73">
        <v>0</v>
      </c>
      <c r="V573" s="73">
        <v>30</v>
      </c>
      <c r="W573" s="73"/>
      <c r="X573" s="73"/>
      <c r="Y573" s="73"/>
      <c r="Z573" s="73"/>
      <c r="AA573" s="73">
        <v>1</v>
      </c>
      <c r="AB573" s="74">
        <f t="shared" si="18"/>
        <v>8</v>
      </c>
      <c r="AC573" s="74"/>
    </row>
    <row r="574" spans="1:29" s="75" customFormat="1" ht="45" x14ac:dyDescent="0.25">
      <c r="A574" s="73">
        <v>564</v>
      </c>
      <c r="B574" s="73" t="s">
        <v>219</v>
      </c>
      <c r="C574" s="73" t="s">
        <v>190</v>
      </c>
      <c r="D574" s="73" t="s">
        <v>423</v>
      </c>
      <c r="E574" s="73" t="s">
        <v>545</v>
      </c>
      <c r="F574" s="76">
        <v>43342.5625</v>
      </c>
      <c r="G574" s="76">
        <v>43342.757638888892</v>
      </c>
      <c r="H574" s="73" t="s">
        <v>145</v>
      </c>
      <c r="I574" s="73">
        <v>4.683333333581686</v>
      </c>
      <c r="J574" s="73" t="s">
        <v>190</v>
      </c>
      <c r="K574" s="73"/>
      <c r="L574" s="73"/>
      <c r="M574" s="73">
        <f t="shared" si="17"/>
        <v>1</v>
      </c>
      <c r="N574" s="73">
        <v>0</v>
      </c>
      <c r="O574" s="73">
        <v>1</v>
      </c>
      <c r="P574" s="73">
        <v>0</v>
      </c>
      <c r="Q574" s="73">
        <v>0</v>
      </c>
      <c r="R574" s="73">
        <v>0</v>
      </c>
      <c r="S574" s="73">
        <v>1</v>
      </c>
      <c r="T574" s="73">
        <v>0</v>
      </c>
      <c r="U574" s="73">
        <v>0</v>
      </c>
      <c r="V574" s="73">
        <v>720</v>
      </c>
      <c r="W574" s="73"/>
      <c r="X574" s="73"/>
      <c r="Y574" s="73"/>
      <c r="Z574" s="73"/>
      <c r="AA574" s="73">
        <v>1</v>
      </c>
      <c r="AB574" s="74">
        <f t="shared" si="18"/>
        <v>8</v>
      </c>
      <c r="AC574" s="74"/>
    </row>
    <row r="575" spans="1:29" s="75" customFormat="1" ht="45" x14ac:dyDescent="0.25">
      <c r="A575" s="73">
        <v>565</v>
      </c>
      <c r="B575" s="73" t="s">
        <v>200</v>
      </c>
      <c r="C575" s="73" t="s">
        <v>190</v>
      </c>
      <c r="D575" s="73" t="s">
        <v>616</v>
      </c>
      <c r="E575" s="73" t="s">
        <v>545</v>
      </c>
      <c r="F575" s="76">
        <v>43342.628472222219</v>
      </c>
      <c r="G575" s="76">
        <v>43342.703472222223</v>
      </c>
      <c r="H575" s="73" t="s">
        <v>145</v>
      </c>
      <c r="I575" s="73">
        <v>1.800000000104774</v>
      </c>
      <c r="J575" s="73" t="s">
        <v>190</v>
      </c>
      <c r="K575" s="73"/>
      <c r="L575" s="73"/>
      <c r="M575" s="73">
        <f t="shared" si="17"/>
        <v>1</v>
      </c>
      <c r="N575" s="73">
        <v>0</v>
      </c>
      <c r="O575" s="73">
        <v>1</v>
      </c>
      <c r="P575" s="73">
        <v>0</v>
      </c>
      <c r="Q575" s="73">
        <v>0</v>
      </c>
      <c r="R575" s="73">
        <v>0</v>
      </c>
      <c r="S575" s="73">
        <v>1</v>
      </c>
      <c r="T575" s="73">
        <v>0</v>
      </c>
      <c r="U575" s="73">
        <v>0</v>
      </c>
      <c r="V575" s="73">
        <v>10</v>
      </c>
      <c r="W575" s="73"/>
      <c r="X575" s="73"/>
      <c r="Y575" s="73"/>
      <c r="Z575" s="73"/>
      <c r="AA575" s="73">
        <v>1</v>
      </c>
      <c r="AB575" s="74">
        <f t="shared" si="18"/>
        <v>8</v>
      </c>
      <c r="AC575" s="74"/>
    </row>
    <row r="576" spans="1:29" s="75" customFormat="1" ht="45" x14ac:dyDescent="0.25">
      <c r="A576" s="73">
        <v>566</v>
      </c>
      <c r="B576" s="73" t="s">
        <v>200</v>
      </c>
      <c r="C576" s="73" t="s">
        <v>190</v>
      </c>
      <c r="D576" s="73" t="s">
        <v>390</v>
      </c>
      <c r="E576" s="73" t="s">
        <v>545</v>
      </c>
      <c r="F576" s="76">
        <v>43343.642361111109</v>
      </c>
      <c r="G576" s="76">
        <v>43343.761805555558</v>
      </c>
      <c r="H576" s="73" t="s">
        <v>145</v>
      </c>
      <c r="I576" s="73">
        <v>2.8666666679782788</v>
      </c>
      <c r="J576" s="73" t="s">
        <v>190</v>
      </c>
      <c r="K576" s="73"/>
      <c r="L576" s="73"/>
      <c r="M576" s="73">
        <f t="shared" si="17"/>
        <v>7</v>
      </c>
      <c r="N576" s="73">
        <v>0</v>
      </c>
      <c r="O576" s="73">
        <v>1</v>
      </c>
      <c r="P576" s="73">
        <v>6</v>
      </c>
      <c r="Q576" s="73">
        <v>0</v>
      </c>
      <c r="R576" s="73">
        <v>0</v>
      </c>
      <c r="S576" s="73">
        <v>7</v>
      </c>
      <c r="T576" s="73">
        <v>0</v>
      </c>
      <c r="U576" s="73">
        <v>0</v>
      </c>
      <c r="V576" s="73">
        <v>750</v>
      </c>
      <c r="W576" s="73"/>
      <c r="X576" s="73"/>
      <c r="Y576" s="73"/>
      <c r="Z576" s="73"/>
      <c r="AA576" s="73">
        <v>1</v>
      </c>
      <c r="AB576" s="74">
        <f t="shared" si="18"/>
        <v>8</v>
      </c>
      <c r="AC576" s="74"/>
    </row>
    <row r="577" spans="1:29" s="75" customFormat="1" ht="45" x14ac:dyDescent="0.25">
      <c r="A577" s="73">
        <v>567</v>
      </c>
      <c r="B577" s="73" t="s">
        <v>192</v>
      </c>
      <c r="C577" s="73" t="s">
        <v>190</v>
      </c>
      <c r="D577" s="73" t="s">
        <v>617</v>
      </c>
      <c r="E577" s="73" t="s">
        <v>545</v>
      </c>
      <c r="F577" s="76">
        <v>43343.772222222222</v>
      </c>
      <c r="G577" s="76">
        <v>43343.772916666669</v>
      </c>
      <c r="H577" s="73" t="s">
        <v>146</v>
      </c>
      <c r="I577" s="73">
        <v>1.66666679433547E-2</v>
      </c>
      <c r="J577" s="73" t="s">
        <v>190</v>
      </c>
      <c r="K577" s="73"/>
      <c r="L577" s="73"/>
      <c r="M577" s="73">
        <f t="shared" si="17"/>
        <v>2</v>
      </c>
      <c r="N577" s="73">
        <v>0</v>
      </c>
      <c r="O577" s="73">
        <v>1</v>
      </c>
      <c r="P577" s="73">
        <v>1</v>
      </c>
      <c r="Q577" s="73">
        <v>0</v>
      </c>
      <c r="R577" s="73">
        <v>0</v>
      </c>
      <c r="S577" s="73">
        <v>2</v>
      </c>
      <c r="T577" s="73">
        <v>0</v>
      </c>
      <c r="U577" s="73">
        <v>0</v>
      </c>
      <c r="V577" s="73">
        <v>350</v>
      </c>
      <c r="W577" s="73"/>
      <c r="X577" s="73" t="s">
        <v>618</v>
      </c>
      <c r="Y577" s="73" t="s">
        <v>198</v>
      </c>
      <c r="Z577" s="73" t="s">
        <v>382</v>
      </c>
      <c r="AA577" s="73">
        <v>0</v>
      </c>
      <c r="AB577" s="74">
        <f t="shared" si="18"/>
        <v>8</v>
      </c>
      <c r="AC577" s="74"/>
    </row>
    <row r="578" spans="1:29" s="75" customFormat="1" ht="45" x14ac:dyDescent="0.25">
      <c r="A578" s="73">
        <v>568</v>
      </c>
      <c r="B578" s="73" t="s">
        <v>189</v>
      </c>
      <c r="C578" s="73" t="s">
        <v>190</v>
      </c>
      <c r="D578" s="73" t="s">
        <v>277</v>
      </c>
      <c r="E578" s="73" t="s">
        <v>545</v>
      </c>
      <c r="F578" s="76">
        <v>43344.381249999999</v>
      </c>
      <c r="G578" s="76">
        <v>43344.508333333331</v>
      </c>
      <c r="H578" s="73" t="s">
        <v>145</v>
      </c>
      <c r="I578" s="73">
        <v>3.049999999289867</v>
      </c>
      <c r="J578" s="73" t="s">
        <v>190</v>
      </c>
      <c r="K578" s="73"/>
      <c r="L578" s="73"/>
      <c r="M578" s="73">
        <f t="shared" si="17"/>
        <v>1</v>
      </c>
      <c r="N578" s="73">
        <v>0</v>
      </c>
      <c r="O578" s="73">
        <v>1</v>
      </c>
      <c r="P578" s="73">
        <v>0</v>
      </c>
      <c r="Q578" s="73">
        <v>0</v>
      </c>
      <c r="R578" s="73">
        <v>0</v>
      </c>
      <c r="S578" s="73">
        <v>1</v>
      </c>
      <c r="T578" s="73">
        <v>0</v>
      </c>
      <c r="U578" s="73">
        <v>0</v>
      </c>
      <c r="V578" s="73">
        <v>560</v>
      </c>
      <c r="W578" s="73"/>
      <c r="X578" s="73"/>
      <c r="Y578" s="73"/>
      <c r="Z578" s="73"/>
      <c r="AA578" s="73">
        <v>1</v>
      </c>
      <c r="AB578" s="74">
        <f t="shared" si="18"/>
        <v>9</v>
      </c>
      <c r="AC578" s="74"/>
    </row>
    <row r="579" spans="1:29" s="75" customFormat="1" ht="45" x14ac:dyDescent="0.25">
      <c r="A579" s="73">
        <v>569</v>
      </c>
      <c r="B579" s="73" t="s">
        <v>200</v>
      </c>
      <c r="C579" s="73" t="s">
        <v>190</v>
      </c>
      <c r="D579" s="73" t="s">
        <v>305</v>
      </c>
      <c r="E579" s="73" t="s">
        <v>545</v>
      </c>
      <c r="F579" s="76">
        <v>43344.418749999997</v>
      </c>
      <c r="G579" s="76">
        <v>43344.529861111114</v>
      </c>
      <c r="H579" s="73" t="s">
        <v>145</v>
      </c>
      <c r="I579" s="73">
        <v>2.666666666453239</v>
      </c>
      <c r="J579" s="73" t="s">
        <v>190</v>
      </c>
      <c r="K579" s="73"/>
      <c r="L579" s="73"/>
      <c r="M579" s="73">
        <f t="shared" si="17"/>
        <v>1</v>
      </c>
      <c r="N579" s="73">
        <v>0</v>
      </c>
      <c r="O579" s="73">
        <v>1</v>
      </c>
      <c r="P579" s="73">
        <v>0</v>
      </c>
      <c r="Q579" s="73">
        <v>0</v>
      </c>
      <c r="R579" s="73">
        <v>0</v>
      </c>
      <c r="S579" s="73">
        <v>1</v>
      </c>
      <c r="T579" s="73">
        <v>0</v>
      </c>
      <c r="U579" s="73">
        <v>0</v>
      </c>
      <c r="V579" s="73">
        <v>10</v>
      </c>
      <c r="W579" s="73"/>
      <c r="X579" s="73"/>
      <c r="Y579" s="73"/>
      <c r="Z579" s="73"/>
      <c r="AA579" s="73">
        <v>1</v>
      </c>
      <c r="AB579" s="74">
        <f t="shared" si="18"/>
        <v>9</v>
      </c>
      <c r="AC579" s="74"/>
    </row>
    <row r="580" spans="1:29" s="75" customFormat="1" ht="45" x14ac:dyDescent="0.25">
      <c r="A580" s="73">
        <v>570</v>
      </c>
      <c r="B580" s="73" t="s">
        <v>208</v>
      </c>
      <c r="C580" s="73" t="s">
        <v>190</v>
      </c>
      <c r="D580" s="73" t="s">
        <v>325</v>
      </c>
      <c r="E580" s="73" t="s">
        <v>545</v>
      </c>
      <c r="F580" s="76">
        <v>43344.421527777777</v>
      </c>
      <c r="G580" s="76">
        <v>43344.513888888891</v>
      </c>
      <c r="H580" s="73" t="s">
        <v>145</v>
      </c>
      <c r="I580" s="73">
        <v>2.2166666663833889</v>
      </c>
      <c r="J580" s="73" t="s">
        <v>190</v>
      </c>
      <c r="K580" s="73"/>
      <c r="L580" s="73"/>
      <c r="M580" s="73">
        <f t="shared" si="17"/>
        <v>1</v>
      </c>
      <c r="N580" s="73">
        <v>0</v>
      </c>
      <c r="O580" s="73">
        <v>1</v>
      </c>
      <c r="P580" s="73">
        <v>0</v>
      </c>
      <c r="Q580" s="73">
        <v>0</v>
      </c>
      <c r="R580" s="73">
        <v>0</v>
      </c>
      <c r="S580" s="73">
        <v>1</v>
      </c>
      <c r="T580" s="73">
        <v>0</v>
      </c>
      <c r="U580" s="73">
        <v>0</v>
      </c>
      <c r="V580" s="73">
        <v>450</v>
      </c>
      <c r="W580" s="73"/>
      <c r="X580" s="73"/>
      <c r="Y580" s="73"/>
      <c r="Z580" s="73"/>
      <c r="AA580" s="73">
        <v>1</v>
      </c>
      <c r="AB580" s="74">
        <f t="shared" si="18"/>
        <v>9</v>
      </c>
      <c r="AC580" s="74"/>
    </row>
    <row r="581" spans="1:29" s="75" customFormat="1" ht="45" x14ac:dyDescent="0.25">
      <c r="A581" s="73">
        <v>571</v>
      </c>
      <c r="B581" s="73" t="s">
        <v>200</v>
      </c>
      <c r="C581" s="73" t="s">
        <v>190</v>
      </c>
      <c r="D581" s="73" t="s">
        <v>619</v>
      </c>
      <c r="E581" s="73" t="s">
        <v>545</v>
      </c>
      <c r="F581" s="76">
        <v>43345.418749999997</v>
      </c>
      <c r="G581" s="76">
        <v>43345.529861111114</v>
      </c>
      <c r="H581" s="73" t="s">
        <v>145</v>
      </c>
      <c r="I581" s="73">
        <v>2.666666666453239</v>
      </c>
      <c r="J581" s="73" t="s">
        <v>190</v>
      </c>
      <c r="K581" s="73"/>
      <c r="L581" s="73"/>
      <c r="M581" s="73">
        <f t="shared" si="17"/>
        <v>1</v>
      </c>
      <c r="N581" s="73">
        <v>0</v>
      </c>
      <c r="O581" s="73">
        <v>1</v>
      </c>
      <c r="P581" s="73">
        <v>0</v>
      </c>
      <c r="Q581" s="73">
        <v>0</v>
      </c>
      <c r="R581" s="73">
        <v>0</v>
      </c>
      <c r="S581" s="73">
        <v>1</v>
      </c>
      <c r="T581" s="73">
        <v>0</v>
      </c>
      <c r="U581" s="73">
        <v>0</v>
      </c>
      <c r="V581" s="73">
        <v>60</v>
      </c>
      <c r="W581" s="73"/>
      <c r="X581" s="73"/>
      <c r="Y581" s="73"/>
      <c r="Z581" s="73"/>
      <c r="AA581" s="73">
        <v>1</v>
      </c>
      <c r="AB581" s="74">
        <f t="shared" si="18"/>
        <v>9</v>
      </c>
      <c r="AC581" s="74"/>
    </row>
    <row r="582" spans="1:29" s="75" customFormat="1" ht="45" x14ac:dyDescent="0.25">
      <c r="A582" s="73">
        <v>572</v>
      </c>
      <c r="B582" s="73" t="s">
        <v>200</v>
      </c>
      <c r="C582" s="73" t="s">
        <v>190</v>
      </c>
      <c r="D582" s="73" t="s">
        <v>326</v>
      </c>
      <c r="E582" s="73" t="s">
        <v>545</v>
      </c>
      <c r="F582" s="76">
        <v>43346.42291666667</v>
      </c>
      <c r="G582" s="76">
        <v>43346.484722222223</v>
      </c>
      <c r="H582" s="73" t="s">
        <v>145</v>
      </c>
      <c r="I582" s="73">
        <v>1.4833333320566451</v>
      </c>
      <c r="J582" s="73" t="s">
        <v>190</v>
      </c>
      <c r="K582" s="73"/>
      <c r="L582" s="73"/>
      <c r="M582" s="73">
        <f t="shared" si="17"/>
        <v>3</v>
      </c>
      <c r="N582" s="73">
        <v>0</v>
      </c>
      <c r="O582" s="73">
        <v>1</v>
      </c>
      <c r="P582" s="73">
        <v>2</v>
      </c>
      <c r="Q582" s="73">
        <v>0</v>
      </c>
      <c r="R582" s="73">
        <v>0</v>
      </c>
      <c r="S582" s="73">
        <v>3</v>
      </c>
      <c r="T582" s="73">
        <v>0</v>
      </c>
      <c r="U582" s="73">
        <v>0</v>
      </c>
      <c r="V582" s="73">
        <v>120</v>
      </c>
      <c r="W582" s="73"/>
      <c r="X582" s="73"/>
      <c r="Y582" s="73"/>
      <c r="Z582" s="73"/>
      <c r="AA582" s="73">
        <v>1</v>
      </c>
      <c r="AB582" s="74">
        <f t="shared" si="18"/>
        <v>9</v>
      </c>
      <c r="AC582" s="74"/>
    </row>
    <row r="583" spans="1:29" s="75" customFormat="1" ht="45" x14ac:dyDescent="0.25">
      <c r="A583" s="73">
        <v>573</v>
      </c>
      <c r="B583" s="73" t="s">
        <v>200</v>
      </c>
      <c r="C583" s="73" t="s">
        <v>190</v>
      </c>
      <c r="D583" s="73" t="s">
        <v>201</v>
      </c>
      <c r="E583" s="73" t="s">
        <v>545</v>
      </c>
      <c r="F583" s="76">
        <v>43346.431250000001</v>
      </c>
      <c r="G583" s="76">
        <v>43346.574999999997</v>
      </c>
      <c r="H583" s="73" t="s">
        <v>145</v>
      </c>
      <c r="I583" s="73">
        <v>3.4499999998952262</v>
      </c>
      <c r="J583" s="73" t="s">
        <v>190</v>
      </c>
      <c r="K583" s="73"/>
      <c r="L583" s="73"/>
      <c r="M583" s="73">
        <f t="shared" si="17"/>
        <v>1</v>
      </c>
      <c r="N583" s="73">
        <v>0</v>
      </c>
      <c r="O583" s="73">
        <v>1</v>
      </c>
      <c r="P583" s="73">
        <v>0</v>
      </c>
      <c r="Q583" s="73">
        <v>0</v>
      </c>
      <c r="R583" s="73">
        <v>0</v>
      </c>
      <c r="S583" s="73">
        <v>1</v>
      </c>
      <c r="T583" s="73">
        <v>0</v>
      </c>
      <c r="U583" s="73">
        <v>0</v>
      </c>
      <c r="V583" s="73">
        <v>130</v>
      </c>
      <c r="W583" s="73"/>
      <c r="X583" s="73"/>
      <c r="Y583" s="73"/>
      <c r="Z583" s="73"/>
      <c r="AA583" s="73">
        <v>1</v>
      </c>
      <c r="AB583" s="74">
        <f t="shared" si="18"/>
        <v>9</v>
      </c>
      <c r="AC583" s="74"/>
    </row>
    <row r="584" spans="1:29" s="75" customFormat="1" ht="45" x14ac:dyDescent="0.25">
      <c r="A584" s="73">
        <v>574</v>
      </c>
      <c r="B584" s="73" t="s">
        <v>200</v>
      </c>
      <c r="C584" s="73" t="s">
        <v>190</v>
      </c>
      <c r="D584" s="73" t="s">
        <v>298</v>
      </c>
      <c r="E584" s="73" t="s">
        <v>545</v>
      </c>
      <c r="F584" s="76">
        <v>43346.584027777775</v>
      </c>
      <c r="G584" s="76">
        <v>43346.748611111114</v>
      </c>
      <c r="H584" s="73" t="s">
        <v>145</v>
      </c>
      <c r="I584" s="73">
        <v>3.9499999992549419</v>
      </c>
      <c r="J584" s="73" t="s">
        <v>190</v>
      </c>
      <c r="K584" s="73"/>
      <c r="L584" s="73"/>
      <c r="M584" s="73">
        <f t="shared" si="17"/>
        <v>1</v>
      </c>
      <c r="N584" s="73">
        <v>0</v>
      </c>
      <c r="O584" s="73">
        <v>1</v>
      </c>
      <c r="P584" s="73">
        <v>0</v>
      </c>
      <c r="Q584" s="73">
        <v>0</v>
      </c>
      <c r="R584" s="73">
        <v>0</v>
      </c>
      <c r="S584" s="73">
        <v>1</v>
      </c>
      <c r="T584" s="73">
        <v>0</v>
      </c>
      <c r="U584" s="73">
        <v>0</v>
      </c>
      <c r="V584" s="73">
        <v>40</v>
      </c>
      <c r="W584" s="73"/>
      <c r="X584" s="73"/>
      <c r="Y584" s="73"/>
      <c r="Z584" s="73"/>
      <c r="AA584" s="73">
        <v>1</v>
      </c>
      <c r="AB584" s="74">
        <f t="shared" si="18"/>
        <v>9</v>
      </c>
      <c r="AC584" s="74"/>
    </row>
    <row r="585" spans="1:29" s="75" customFormat="1" ht="45" x14ac:dyDescent="0.25">
      <c r="A585" s="73">
        <v>575</v>
      </c>
      <c r="B585" s="73" t="s">
        <v>219</v>
      </c>
      <c r="C585" s="73" t="s">
        <v>190</v>
      </c>
      <c r="D585" s="73" t="s">
        <v>438</v>
      </c>
      <c r="E585" s="73" t="s">
        <v>545</v>
      </c>
      <c r="F585" s="76">
        <v>43347.583333333336</v>
      </c>
      <c r="G585" s="76">
        <v>43347.828472222223</v>
      </c>
      <c r="H585" s="73" t="s">
        <v>145</v>
      </c>
      <c r="I585" s="73">
        <v>5.8833333336515352</v>
      </c>
      <c r="J585" s="73" t="s">
        <v>190</v>
      </c>
      <c r="K585" s="73"/>
      <c r="L585" s="73"/>
      <c r="M585" s="73">
        <f t="shared" si="17"/>
        <v>1</v>
      </c>
      <c r="N585" s="73">
        <v>0</v>
      </c>
      <c r="O585" s="73">
        <v>1</v>
      </c>
      <c r="P585" s="73">
        <v>0</v>
      </c>
      <c r="Q585" s="73">
        <v>0</v>
      </c>
      <c r="R585" s="73">
        <v>0</v>
      </c>
      <c r="S585" s="73">
        <v>1</v>
      </c>
      <c r="T585" s="73">
        <v>0</v>
      </c>
      <c r="U585" s="73">
        <v>0</v>
      </c>
      <c r="V585" s="73">
        <v>290</v>
      </c>
      <c r="W585" s="73"/>
      <c r="X585" s="73"/>
      <c r="Y585" s="73"/>
      <c r="Z585" s="73"/>
      <c r="AA585" s="73">
        <v>1</v>
      </c>
      <c r="AB585" s="74">
        <f t="shared" si="18"/>
        <v>9</v>
      </c>
      <c r="AC585" s="74"/>
    </row>
    <row r="586" spans="1:29" s="75" customFormat="1" ht="45" x14ac:dyDescent="0.25">
      <c r="A586" s="73">
        <v>576</v>
      </c>
      <c r="B586" s="73" t="s">
        <v>200</v>
      </c>
      <c r="C586" s="73" t="s">
        <v>190</v>
      </c>
      <c r="D586" s="73" t="s">
        <v>476</v>
      </c>
      <c r="E586" s="73" t="s">
        <v>545</v>
      </c>
      <c r="F586" s="76">
        <v>43348.458333333336</v>
      </c>
      <c r="G586" s="76">
        <v>43348.725694444445</v>
      </c>
      <c r="H586" s="73" t="s">
        <v>145</v>
      </c>
      <c r="I586" s="73">
        <v>6.4166666664532386</v>
      </c>
      <c r="J586" s="73" t="s">
        <v>190</v>
      </c>
      <c r="K586" s="73"/>
      <c r="L586" s="73"/>
      <c r="M586" s="73">
        <f t="shared" si="17"/>
        <v>1</v>
      </c>
      <c r="N586" s="73">
        <v>0</v>
      </c>
      <c r="O586" s="73">
        <v>1</v>
      </c>
      <c r="P586" s="73">
        <v>0</v>
      </c>
      <c r="Q586" s="73">
        <v>0</v>
      </c>
      <c r="R586" s="73">
        <v>0</v>
      </c>
      <c r="S586" s="73">
        <v>1</v>
      </c>
      <c r="T586" s="73">
        <v>0</v>
      </c>
      <c r="U586" s="73">
        <v>0</v>
      </c>
      <c r="V586" s="73">
        <v>100</v>
      </c>
      <c r="W586" s="73"/>
      <c r="X586" s="73"/>
      <c r="Y586" s="73"/>
      <c r="Z586" s="73"/>
      <c r="AA586" s="73">
        <v>1</v>
      </c>
      <c r="AB586" s="74">
        <f t="shared" si="18"/>
        <v>9</v>
      </c>
      <c r="AC586" s="74"/>
    </row>
    <row r="587" spans="1:29" s="75" customFormat="1" ht="45" x14ac:dyDescent="0.25">
      <c r="A587" s="73">
        <v>577</v>
      </c>
      <c r="B587" s="73" t="s">
        <v>189</v>
      </c>
      <c r="C587" s="73" t="s">
        <v>190</v>
      </c>
      <c r="D587" s="73" t="s">
        <v>253</v>
      </c>
      <c r="E587" s="73" t="s">
        <v>545</v>
      </c>
      <c r="F587" s="76">
        <v>43349.416666666664</v>
      </c>
      <c r="G587" s="76">
        <v>43349.565972222219</v>
      </c>
      <c r="H587" s="73" t="s">
        <v>145</v>
      </c>
      <c r="I587" s="73">
        <v>3.5833333319169469</v>
      </c>
      <c r="J587" s="73" t="s">
        <v>190</v>
      </c>
      <c r="K587" s="73"/>
      <c r="L587" s="73"/>
      <c r="M587" s="73">
        <f t="shared" si="17"/>
        <v>1</v>
      </c>
      <c r="N587" s="73">
        <v>0</v>
      </c>
      <c r="O587" s="73">
        <v>1</v>
      </c>
      <c r="P587" s="73">
        <v>0</v>
      </c>
      <c r="Q587" s="73">
        <v>0</v>
      </c>
      <c r="R587" s="73">
        <v>0</v>
      </c>
      <c r="S587" s="73">
        <v>1</v>
      </c>
      <c r="T587" s="73">
        <v>0</v>
      </c>
      <c r="U587" s="73">
        <v>0</v>
      </c>
      <c r="V587" s="73">
        <v>550</v>
      </c>
      <c r="W587" s="73"/>
      <c r="X587" s="73"/>
      <c r="Y587" s="73"/>
      <c r="Z587" s="73"/>
      <c r="AA587" s="73">
        <v>1</v>
      </c>
      <c r="AB587" s="74">
        <f t="shared" si="18"/>
        <v>9</v>
      </c>
      <c r="AC587" s="74"/>
    </row>
    <row r="588" spans="1:29" s="75" customFormat="1" ht="45" x14ac:dyDescent="0.25">
      <c r="A588" s="73">
        <v>578</v>
      </c>
      <c r="B588" s="73" t="s">
        <v>195</v>
      </c>
      <c r="C588" s="73" t="s">
        <v>190</v>
      </c>
      <c r="D588" s="73" t="s">
        <v>372</v>
      </c>
      <c r="E588" s="73" t="s">
        <v>545</v>
      </c>
      <c r="F588" s="76">
        <v>43349.625</v>
      </c>
      <c r="G588" s="76">
        <v>43349.745833333334</v>
      </c>
      <c r="H588" s="73" t="s">
        <v>145</v>
      </c>
      <c r="I588" s="73">
        <v>2.8999999991501682</v>
      </c>
      <c r="J588" s="73" t="s">
        <v>190</v>
      </c>
      <c r="K588" s="73"/>
      <c r="L588" s="73"/>
      <c r="M588" s="73">
        <f t="shared" ref="M588:M651" si="19">SUM(N588:P588)</f>
        <v>1</v>
      </c>
      <c r="N588" s="73">
        <v>0</v>
      </c>
      <c r="O588" s="73">
        <v>1</v>
      </c>
      <c r="P588" s="73">
        <v>0</v>
      </c>
      <c r="Q588" s="73">
        <v>0</v>
      </c>
      <c r="R588" s="73">
        <v>0</v>
      </c>
      <c r="S588" s="73">
        <v>1</v>
      </c>
      <c r="T588" s="73">
        <v>0</v>
      </c>
      <c r="U588" s="73">
        <v>0</v>
      </c>
      <c r="V588" s="73">
        <v>40</v>
      </c>
      <c r="W588" s="73"/>
      <c r="X588" s="73"/>
      <c r="Y588" s="73"/>
      <c r="Z588" s="73"/>
      <c r="AA588" s="73">
        <v>1</v>
      </c>
      <c r="AB588" s="74">
        <f t="shared" si="18"/>
        <v>9</v>
      </c>
      <c r="AC588" s="74"/>
    </row>
    <row r="589" spans="1:29" s="75" customFormat="1" ht="45" x14ac:dyDescent="0.25">
      <c r="A589" s="73">
        <v>579</v>
      </c>
      <c r="B589" s="73" t="s">
        <v>192</v>
      </c>
      <c r="C589" s="73" t="s">
        <v>190</v>
      </c>
      <c r="D589" s="73" t="s">
        <v>299</v>
      </c>
      <c r="E589" s="73" t="s">
        <v>545</v>
      </c>
      <c r="F589" s="76">
        <v>43352.418749999997</v>
      </c>
      <c r="G589" s="76">
        <v>43352.620138888888</v>
      </c>
      <c r="H589" s="73" t="s">
        <v>145</v>
      </c>
      <c r="I589" s="73">
        <v>4.8333333337213844</v>
      </c>
      <c r="J589" s="73" t="s">
        <v>190</v>
      </c>
      <c r="K589" s="73"/>
      <c r="L589" s="73"/>
      <c r="M589" s="73">
        <f t="shared" si="19"/>
        <v>1</v>
      </c>
      <c r="N589" s="73">
        <v>0</v>
      </c>
      <c r="O589" s="73">
        <v>1</v>
      </c>
      <c r="P589" s="73">
        <v>0</v>
      </c>
      <c r="Q589" s="73">
        <v>0</v>
      </c>
      <c r="R589" s="73">
        <v>0</v>
      </c>
      <c r="S589" s="73">
        <v>1</v>
      </c>
      <c r="T589" s="73">
        <v>0</v>
      </c>
      <c r="U589" s="73">
        <v>0</v>
      </c>
      <c r="V589" s="73">
        <v>440</v>
      </c>
      <c r="W589" s="73"/>
      <c r="X589" s="73"/>
      <c r="Y589" s="73"/>
      <c r="Z589" s="73"/>
      <c r="AA589" s="73">
        <v>1</v>
      </c>
      <c r="AB589" s="74">
        <f t="shared" si="18"/>
        <v>9</v>
      </c>
      <c r="AC589" s="74"/>
    </row>
    <row r="590" spans="1:29" s="75" customFormat="1" ht="45" x14ac:dyDescent="0.25">
      <c r="A590" s="73">
        <v>580</v>
      </c>
      <c r="B590" s="73" t="s">
        <v>192</v>
      </c>
      <c r="C590" s="73" t="s">
        <v>190</v>
      </c>
      <c r="D590" s="73" t="s">
        <v>620</v>
      </c>
      <c r="E590" s="73" t="s">
        <v>545</v>
      </c>
      <c r="F590" s="76">
        <v>43352.427083333336</v>
      </c>
      <c r="G590" s="76">
        <v>43352.615972222222</v>
      </c>
      <c r="H590" s="73" t="s">
        <v>145</v>
      </c>
      <c r="I590" s="73">
        <v>4.5333333336166106</v>
      </c>
      <c r="J590" s="73" t="s">
        <v>190</v>
      </c>
      <c r="K590" s="73"/>
      <c r="L590" s="73"/>
      <c r="M590" s="73">
        <f t="shared" si="19"/>
        <v>1</v>
      </c>
      <c r="N590" s="73">
        <v>0</v>
      </c>
      <c r="O590" s="73">
        <v>1</v>
      </c>
      <c r="P590" s="73">
        <v>0</v>
      </c>
      <c r="Q590" s="73">
        <v>0</v>
      </c>
      <c r="R590" s="73">
        <v>0</v>
      </c>
      <c r="S590" s="73">
        <v>1</v>
      </c>
      <c r="T590" s="73">
        <v>0</v>
      </c>
      <c r="U590" s="73">
        <v>0</v>
      </c>
      <c r="V590" s="73">
        <v>380</v>
      </c>
      <c r="W590" s="73"/>
      <c r="X590" s="73"/>
      <c r="Y590" s="73"/>
      <c r="Z590" s="73"/>
      <c r="AA590" s="73">
        <v>1</v>
      </c>
      <c r="AB590" s="74">
        <f t="shared" si="18"/>
        <v>9</v>
      </c>
      <c r="AC590" s="74"/>
    </row>
    <row r="591" spans="1:29" s="75" customFormat="1" ht="45" x14ac:dyDescent="0.25">
      <c r="A591" s="73">
        <v>581</v>
      </c>
      <c r="B591" s="73" t="s">
        <v>200</v>
      </c>
      <c r="C591" s="73" t="s">
        <v>190</v>
      </c>
      <c r="D591" s="73" t="s">
        <v>466</v>
      </c>
      <c r="E591" s="73" t="s">
        <v>545</v>
      </c>
      <c r="F591" s="76">
        <v>43352.484027777777</v>
      </c>
      <c r="G591" s="76">
        <v>43352.495833333334</v>
      </c>
      <c r="H591" s="73" t="s">
        <v>145</v>
      </c>
      <c r="I591" s="73">
        <v>0.28333333198679611</v>
      </c>
      <c r="J591" s="73" t="s">
        <v>190</v>
      </c>
      <c r="K591" s="73"/>
      <c r="L591" s="73"/>
      <c r="M591" s="73">
        <f t="shared" si="19"/>
        <v>1</v>
      </c>
      <c r="N591" s="73">
        <v>0</v>
      </c>
      <c r="O591" s="73">
        <v>1</v>
      </c>
      <c r="P591" s="73">
        <v>0</v>
      </c>
      <c r="Q591" s="73">
        <v>0</v>
      </c>
      <c r="R591" s="73">
        <v>0</v>
      </c>
      <c r="S591" s="73">
        <v>1</v>
      </c>
      <c r="T591" s="73">
        <v>0</v>
      </c>
      <c r="U591" s="73">
        <v>0</v>
      </c>
      <c r="V591" s="73">
        <v>290</v>
      </c>
      <c r="W591" s="73"/>
      <c r="X591" s="73"/>
      <c r="Y591" s="73"/>
      <c r="Z591" s="73"/>
      <c r="AA591" s="73">
        <v>1</v>
      </c>
      <c r="AB591" s="74">
        <f t="shared" si="18"/>
        <v>9</v>
      </c>
      <c r="AC591" s="74"/>
    </row>
    <row r="592" spans="1:29" s="75" customFormat="1" ht="45" x14ac:dyDescent="0.25">
      <c r="A592" s="73">
        <v>582</v>
      </c>
      <c r="B592" s="73" t="s">
        <v>192</v>
      </c>
      <c r="C592" s="73" t="s">
        <v>190</v>
      </c>
      <c r="D592" s="73" t="s">
        <v>621</v>
      </c>
      <c r="E592" s="73" t="s">
        <v>545</v>
      </c>
      <c r="F592" s="76">
        <v>43352.634722222225</v>
      </c>
      <c r="G592" s="76">
        <v>43352.75</v>
      </c>
      <c r="H592" s="73" t="s">
        <v>145</v>
      </c>
      <c r="I592" s="73">
        <v>2.766666667128447</v>
      </c>
      <c r="J592" s="73" t="s">
        <v>190</v>
      </c>
      <c r="K592" s="73"/>
      <c r="L592" s="73"/>
      <c r="M592" s="73">
        <f t="shared" si="19"/>
        <v>1</v>
      </c>
      <c r="N592" s="73">
        <v>0</v>
      </c>
      <c r="O592" s="73">
        <v>1</v>
      </c>
      <c r="P592" s="73">
        <v>0</v>
      </c>
      <c r="Q592" s="73">
        <v>0</v>
      </c>
      <c r="R592" s="73">
        <v>0</v>
      </c>
      <c r="S592" s="73">
        <v>1</v>
      </c>
      <c r="T592" s="73">
        <v>0</v>
      </c>
      <c r="U592" s="73">
        <v>0</v>
      </c>
      <c r="V592" s="73">
        <v>70</v>
      </c>
      <c r="W592" s="73"/>
      <c r="X592" s="73"/>
      <c r="Y592" s="73"/>
      <c r="Z592" s="73"/>
      <c r="AA592" s="73">
        <v>1</v>
      </c>
      <c r="AB592" s="74">
        <f t="shared" si="18"/>
        <v>9</v>
      </c>
      <c r="AC592" s="74"/>
    </row>
    <row r="593" spans="1:29" s="75" customFormat="1" ht="45" x14ac:dyDescent="0.25">
      <c r="A593" s="73">
        <v>583</v>
      </c>
      <c r="B593" s="73" t="s">
        <v>200</v>
      </c>
      <c r="C593" s="73" t="s">
        <v>190</v>
      </c>
      <c r="D593" s="73" t="s">
        <v>194</v>
      </c>
      <c r="E593" s="73" t="s">
        <v>545</v>
      </c>
      <c r="F593" s="76">
        <v>43353.439583333333</v>
      </c>
      <c r="G593" s="76">
        <v>43353.664583333331</v>
      </c>
      <c r="H593" s="73" t="s">
        <v>145</v>
      </c>
      <c r="I593" s="73">
        <v>5.4000000001396984</v>
      </c>
      <c r="J593" s="73" t="s">
        <v>190</v>
      </c>
      <c r="K593" s="73"/>
      <c r="L593" s="73"/>
      <c r="M593" s="73">
        <f t="shared" si="19"/>
        <v>1</v>
      </c>
      <c r="N593" s="73">
        <v>0</v>
      </c>
      <c r="O593" s="73">
        <v>1</v>
      </c>
      <c r="P593" s="73">
        <v>0</v>
      </c>
      <c r="Q593" s="73">
        <v>0</v>
      </c>
      <c r="R593" s="73">
        <v>0</v>
      </c>
      <c r="S593" s="73">
        <v>1</v>
      </c>
      <c r="T593" s="73">
        <v>0</v>
      </c>
      <c r="U593" s="73">
        <v>0</v>
      </c>
      <c r="V593" s="73">
        <v>200</v>
      </c>
      <c r="W593" s="73"/>
      <c r="X593" s="73"/>
      <c r="Y593" s="73"/>
      <c r="Z593" s="73"/>
      <c r="AA593" s="73">
        <v>1</v>
      </c>
      <c r="AB593" s="74">
        <f t="shared" si="18"/>
        <v>9</v>
      </c>
      <c r="AC593" s="74"/>
    </row>
    <row r="594" spans="1:29" s="75" customFormat="1" ht="45" x14ac:dyDescent="0.25">
      <c r="A594" s="73">
        <v>584</v>
      </c>
      <c r="B594" s="73" t="s">
        <v>219</v>
      </c>
      <c r="C594" s="73" t="s">
        <v>190</v>
      </c>
      <c r="D594" s="73" t="s">
        <v>622</v>
      </c>
      <c r="E594" s="73" t="s">
        <v>545</v>
      </c>
      <c r="F594" s="76">
        <v>43353.439583333333</v>
      </c>
      <c r="G594" s="76">
        <v>43353.661805555559</v>
      </c>
      <c r="H594" s="73" t="s">
        <v>145</v>
      </c>
      <c r="I594" s="73">
        <v>5.3333333353511989</v>
      </c>
      <c r="J594" s="73" t="s">
        <v>190</v>
      </c>
      <c r="K594" s="73"/>
      <c r="L594" s="73"/>
      <c r="M594" s="73">
        <f t="shared" si="19"/>
        <v>1</v>
      </c>
      <c r="N594" s="73">
        <v>0</v>
      </c>
      <c r="O594" s="73">
        <v>1</v>
      </c>
      <c r="P594" s="73">
        <v>0</v>
      </c>
      <c r="Q594" s="73">
        <v>0</v>
      </c>
      <c r="R594" s="73">
        <v>0</v>
      </c>
      <c r="S594" s="73">
        <v>1</v>
      </c>
      <c r="T594" s="73">
        <v>0</v>
      </c>
      <c r="U594" s="73">
        <v>0</v>
      </c>
      <c r="V594" s="73">
        <v>90</v>
      </c>
      <c r="W594" s="73"/>
      <c r="X594" s="73"/>
      <c r="Y594" s="73"/>
      <c r="Z594" s="73"/>
      <c r="AA594" s="73">
        <v>1</v>
      </c>
      <c r="AB594" s="74">
        <f t="shared" si="18"/>
        <v>9</v>
      </c>
      <c r="AC594" s="74"/>
    </row>
    <row r="595" spans="1:29" s="75" customFormat="1" ht="45" x14ac:dyDescent="0.25">
      <c r="A595" s="73">
        <v>585</v>
      </c>
      <c r="B595" s="73" t="s">
        <v>200</v>
      </c>
      <c r="C595" s="73" t="s">
        <v>190</v>
      </c>
      <c r="D595" s="73" t="s">
        <v>560</v>
      </c>
      <c r="E595" s="73" t="s">
        <v>545</v>
      </c>
      <c r="F595" s="76">
        <v>43353.602777777778</v>
      </c>
      <c r="G595" s="76">
        <v>43353.72152777778</v>
      </c>
      <c r="H595" s="73" t="s">
        <v>145</v>
      </c>
      <c r="I595" s="73">
        <v>2.850000000034925</v>
      </c>
      <c r="J595" s="73" t="s">
        <v>190</v>
      </c>
      <c r="K595" s="73"/>
      <c r="L595" s="73"/>
      <c r="M595" s="73">
        <f t="shared" si="19"/>
        <v>1</v>
      </c>
      <c r="N595" s="73">
        <v>0</v>
      </c>
      <c r="O595" s="73">
        <v>1</v>
      </c>
      <c r="P595" s="73">
        <v>0</v>
      </c>
      <c r="Q595" s="73">
        <v>0</v>
      </c>
      <c r="R595" s="73">
        <v>0</v>
      </c>
      <c r="S595" s="73">
        <v>1</v>
      </c>
      <c r="T595" s="73">
        <v>0</v>
      </c>
      <c r="U595" s="73">
        <v>0</v>
      </c>
      <c r="V595" s="73">
        <v>570</v>
      </c>
      <c r="W595" s="73"/>
      <c r="X595" s="73"/>
      <c r="Y595" s="73"/>
      <c r="Z595" s="73"/>
      <c r="AA595" s="73">
        <v>1</v>
      </c>
      <c r="AB595" s="74">
        <f t="shared" si="18"/>
        <v>9</v>
      </c>
      <c r="AC595" s="74"/>
    </row>
    <row r="596" spans="1:29" s="75" customFormat="1" ht="45" x14ac:dyDescent="0.25">
      <c r="A596" s="73">
        <v>586</v>
      </c>
      <c r="B596" s="73" t="s">
        <v>219</v>
      </c>
      <c r="C596" s="73" t="s">
        <v>190</v>
      </c>
      <c r="D596" s="73" t="s">
        <v>255</v>
      </c>
      <c r="E596" s="73" t="s">
        <v>545</v>
      </c>
      <c r="F596" s="76">
        <v>43357.643055555556</v>
      </c>
      <c r="G596" s="76">
        <v>43357.643055555556</v>
      </c>
      <c r="H596" s="73" t="s">
        <v>146</v>
      </c>
      <c r="I596" s="73">
        <v>0</v>
      </c>
      <c r="J596" s="73" t="s">
        <v>190</v>
      </c>
      <c r="K596" s="73"/>
      <c r="L596" s="73"/>
      <c r="M596" s="73">
        <f t="shared" si="19"/>
        <v>1</v>
      </c>
      <c r="N596" s="73">
        <v>0</v>
      </c>
      <c r="O596" s="73">
        <v>1</v>
      </c>
      <c r="P596" s="73">
        <v>0</v>
      </c>
      <c r="Q596" s="73">
        <v>0</v>
      </c>
      <c r="R596" s="73">
        <v>0</v>
      </c>
      <c r="S596" s="73">
        <v>1</v>
      </c>
      <c r="T596" s="73">
        <v>0</v>
      </c>
      <c r="U596" s="73">
        <v>0</v>
      </c>
      <c r="V596" s="73">
        <v>420</v>
      </c>
      <c r="W596" s="73"/>
      <c r="X596" s="73" t="s">
        <v>623</v>
      </c>
      <c r="Y596" s="73" t="s">
        <v>198</v>
      </c>
      <c r="Z596" s="73" t="s">
        <v>236</v>
      </c>
      <c r="AA596" s="73">
        <v>0</v>
      </c>
      <c r="AB596" s="74">
        <f t="shared" si="18"/>
        <v>9</v>
      </c>
      <c r="AC596" s="74"/>
    </row>
    <row r="597" spans="1:29" s="75" customFormat="1" ht="45" x14ac:dyDescent="0.25">
      <c r="A597" s="73">
        <v>587</v>
      </c>
      <c r="B597" s="73" t="s">
        <v>192</v>
      </c>
      <c r="C597" s="73" t="s">
        <v>190</v>
      </c>
      <c r="D597" s="73" t="s">
        <v>624</v>
      </c>
      <c r="E597" s="73" t="s">
        <v>545</v>
      </c>
      <c r="F597" s="76">
        <v>43360.440972222219</v>
      </c>
      <c r="G597" s="76">
        <v>43360.451388888891</v>
      </c>
      <c r="H597" s="73" t="s">
        <v>145</v>
      </c>
      <c r="I597" s="73">
        <v>0.25000000081490731</v>
      </c>
      <c r="J597" s="73" t="s">
        <v>190</v>
      </c>
      <c r="K597" s="73"/>
      <c r="L597" s="73"/>
      <c r="M597" s="73">
        <f t="shared" si="19"/>
        <v>1</v>
      </c>
      <c r="N597" s="73">
        <v>0</v>
      </c>
      <c r="O597" s="73">
        <v>1</v>
      </c>
      <c r="P597" s="73">
        <v>0</v>
      </c>
      <c r="Q597" s="73">
        <v>0</v>
      </c>
      <c r="R597" s="73">
        <v>0</v>
      </c>
      <c r="S597" s="73">
        <v>1</v>
      </c>
      <c r="T597" s="73">
        <v>0</v>
      </c>
      <c r="U597" s="73">
        <v>0</v>
      </c>
      <c r="V597" s="73">
        <v>0</v>
      </c>
      <c r="W597" s="73"/>
      <c r="X597" s="73"/>
      <c r="Y597" s="73"/>
      <c r="Z597" s="73"/>
      <c r="AA597" s="73">
        <v>1</v>
      </c>
      <c r="AB597" s="74">
        <f t="shared" si="18"/>
        <v>9</v>
      </c>
      <c r="AC597" s="74"/>
    </row>
    <row r="598" spans="1:29" s="75" customFormat="1" ht="45" x14ac:dyDescent="0.25">
      <c r="A598" s="73">
        <v>588</v>
      </c>
      <c r="B598" s="73" t="s">
        <v>219</v>
      </c>
      <c r="C598" s="73" t="s">
        <v>190</v>
      </c>
      <c r="D598" s="73" t="s">
        <v>247</v>
      </c>
      <c r="E598" s="73" t="s">
        <v>545</v>
      </c>
      <c r="F598" s="76">
        <v>43360.802083333336</v>
      </c>
      <c r="G598" s="76">
        <v>43360.833333333336</v>
      </c>
      <c r="H598" s="73" t="s">
        <v>146</v>
      </c>
      <c r="I598" s="73">
        <v>0.75</v>
      </c>
      <c r="J598" s="73" t="s">
        <v>190</v>
      </c>
      <c r="K598" s="73"/>
      <c r="L598" s="73"/>
      <c r="M598" s="73">
        <f t="shared" si="19"/>
        <v>1</v>
      </c>
      <c r="N598" s="73">
        <v>0</v>
      </c>
      <c r="O598" s="73">
        <v>1</v>
      </c>
      <c r="P598" s="73">
        <v>0</v>
      </c>
      <c r="Q598" s="73">
        <v>0</v>
      </c>
      <c r="R598" s="73">
        <v>0</v>
      </c>
      <c r="S598" s="73">
        <v>1</v>
      </c>
      <c r="T598" s="73">
        <v>0</v>
      </c>
      <c r="U598" s="73">
        <v>0</v>
      </c>
      <c r="V598" s="73">
        <v>400</v>
      </c>
      <c r="W598" s="73"/>
      <c r="X598" s="73" t="s">
        <v>625</v>
      </c>
      <c r="Y598" s="73" t="s">
        <v>348</v>
      </c>
      <c r="Z598" s="73" t="s">
        <v>382</v>
      </c>
      <c r="AA598" s="73">
        <v>0</v>
      </c>
      <c r="AB598" s="74">
        <f t="shared" si="18"/>
        <v>9</v>
      </c>
      <c r="AC598" s="74"/>
    </row>
    <row r="599" spans="1:29" s="75" customFormat="1" ht="45" x14ac:dyDescent="0.25">
      <c r="A599" s="73">
        <v>589</v>
      </c>
      <c r="B599" s="73" t="s">
        <v>200</v>
      </c>
      <c r="C599" s="73" t="s">
        <v>190</v>
      </c>
      <c r="D599" s="73" t="s">
        <v>626</v>
      </c>
      <c r="E599" s="73" t="s">
        <v>545</v>
      </c>
      <c r="F599" s="76">
        <v>43362.45</v>
      </c>
      <c r="G599" s="76">
        <v>43362.592361111114</v>
      </c>
      <c r="H599" s="73" t="s">
        <v>145</v>
      </c>
      <c r="I599" s="73">
        <v>3.416666666453239</v>
      </c>
      <c r="J599" s="73" t="s">
        <v>190</v>
      </c>
      <c r="K599" s="73"/>
      <c r="L599" s="73"/>
      <c r="M599" s="73">
        <f t="shared" si="19"/>
        <v>1</v>
      </c>
      <c r="N599" s="73">
        <v>0</v>
      </c>
      <c r="O599" s="73">
        <v>1</v>
      </c>
      <c r="P599" s="73">
        <v>0</v>
      </c>
      <c r="Q599" s="73">
        <v>0</v>
      </c>
      <c r="R599" s="73">
        <v>0</v>
      </c>
      <c r="S599" s="73">
        <v>1</v>
      </c>
      <c r="T599" s="73">
        <v>0</v>
      </c>
      <c r="U599" s="73">
        <v>0</v>
      </c>
      <c r="V599" s="73">
        <v>150</v>
      </c>
      <c r="W599" s="73"/>
      <c r="X599" s="73"/>
      <c r="Y599" s="73"/>
      <c r="Z599" s="73"/>
      <c r="AA599" s="73">
        <v>1</v>
      </c>
      <c r="AB599" s="74">
        <f t="shared" si="18"/>
        <v>9</v>
      </c>
      <c r="AC599" s="74"/>
    </row>
    <row r="600" spans="1:29" s="75" customFormat="1" ht="45" x14ac:dyDescent="0.25">
      <c r="A600" s="73">
        <v>590</v>
      </c>
      <c r="B600" s="73" t="s">
        <v>200</v>
      </c>
      <c r="C600" s="73" t="s">
        <v>190</v>
      </c>
      <c r="D600" s="73" t="s">
        <v>210</v>
      </c>
      <c r="E600" s="73" t="s">
        <v>545</v>
      </c>
      <c r="F600" s="76">
        <v>43363</v>
      </c>
      <c r="G600" s="76">
        <v>43363</v>
      </c>
      <c r="H600" s="73" t="s">
        <v>145</v>
      </c>
      <c r="I600" s="73">
        <v>0</v>
      </c>
      <c r="J600" s="73" t="s">
        <v>190</v>
      </c>
      <c r="K600" s="73"/>
      <c r="L600" s="73"/>
      <c r="M600" s="73">
        <f t="shared" si="19"/>
        <v>1</v>
      </c>
      <c r="N600" s="73">
        <v>0</v>
      </c>
      <c r="O600" s="73">
        <v>1</v>
      </c>
      <c r="P600" s="73">
        <v>0</v>
      </c>
      <c r="Q600" s="73">
        <v>0</v>
      </c>
      <c r="R600" s="73">
        <v>0</v>
      </c>
      <c r="S600" s="73">
        <v>1</v>
      </c>
      <c r="T600" s="73">
        <v>0</v>
      </c>
      <c r="U600" s="73">
        <v>0</v>
      </c>
      <c r="V600" s="73">
        <v>300</v>
      </c>
      <c r="W600" s="73"/>
      <c r="X600" s="73"/>
      <c r="Y600" s="73"/>
      <c r="Z600" s="73"/>
      <c r="AA600" s="73">
        <v>1</v>
      </c>
      <c r="AB600" s="74">
        <f t="shared" si="18"/>
        <v>9</v>
      </c>
      <c r="AC600" s="74"/>
    </row>
    <row r="601" spans="1:29" s="75" customFormat="1" ht="45" x14ac:dyDescent="0.25">
      <c r="A601" s="73">
        <v>591</v>
      </c>
      <c r="B601" s="73" t="s">
        <v>200</v>
      </c>
      <c r="C601" s="73" t="s">
        <v>190</v>
      </c>
      <c r="D601" s="73" t="s">
        <v>290</v>
      </c>
      <c r="E601" s="73" t="s">
        <v>545</v>
      </c>
      <c r="F601" s="76">
        <v>43364.583333333336</v>
      </c>
      <c r="G601" s="76">
        <v>43364.680555555555</v>
      </c>
      <c r="H601" s="73" t="s">
        <v>145</v>
      </c>
      <c r="I601" s="73">
        <v>2.3333333351765759</v>
      </c>
      <c r="J601" s="73" t="s">
        <v>190</v>
      </c>
      <c r="K601" s="73"/>
      <c r="L601" s="73"/>
      <c r="M601" s="73">
        <f t="shared" si="19"/>
        <v>2</v>
      </c>
      <c r="N601" s="73">
        <v>0</v>
      </c>
      <c r="O601" s="73">
        <v>1</v>
      </c>
      <c r="P601" s="73">
        <v>1</v>
      </c>
      <c r="Q601" s="73">
        <v>0</v>
      </c>
      <c r="R601" s="73">
        <v>0</v>
      </c>
      <c r="S601" s="73">
        <v>2</v>
      </c>
      <c r="T601" s="73">
        <v>0</v>
      </c>
      <c r="U601" s="73">
        <v>0</v>
      </c>
      <c r="V601" s="73">
        <v>530</v>
      </c>
      <c r="W601" s="73"/>
      <c r="X601" s="73"/>
      <c r="Y601" s="73"/>
      <c r="Z601" s="73"/>
      <c r="AA601" s="73">
        <v>1</v>
      </c>
      <c r="AB601" s="74">
        <f t="shared" si="18"/>
        <v>9</v>
      </c>
      <c r="AC601" s="74"/>
    </row>
    <row r="602" spans="1:29" s="75" customFormat="1" ht="45" x14ac:dyDescent="0.25">
      <c r="A602" s="73">
        <v>592</v>
      </c>
      <c r="B602" s="73" t="s">
        <v>200</v>
      </c>
      <c r="C602" s="73" t="s">
        <v>190</v>
      </c>
      <c r="D602" s="73" t="s">
        <v>486</v>
      </c>
      <c r="E602" s="73" t="s">
        <v>545</v>
      </c>
      <c r="F602" s="76">
        <v>43368.431250000001</v>
      </c>
      <c r="G602" s="76">
        <v>43368.586111111108</v>
      </c>
      <c r="H602" s="73" t="s">
        <v>145</v>
      </c>
      <c r="I602" s="73">
        <v>3.7166666663833889</v>
      </c>
      <c r="J602" s="73" t="s">
        <v>190</v>
      </c>
      <c r="K602" s="73"/>
      <c r="L602" s="73"/>
      <c r="M602" s="73">
        <f t="shared" si="19"/>
        <v>1</v>
      </c>
      <c r="N602" s="73">
        <v>0</v>
      </c>
      <c r="O602" s="73">
        <v>1</v>
      </c>
      <c r="P602" s="73">
        <v>0</v>
      </c>
      <c r="Q602" s="73">
        <v>0</v>
      </c>
      <c r="R602" s="73">
        <v>0</v>
      </c>
      <c r="S602" s="73">
        <v>1</v>
      </c>
      <c r="T602" s="73">
        <v>0</v>
      </c>
      <c r="U602" s="73">
        <v>0</v>
      </c>
      <c r="V602" s="73">
        <v>750</v>
      </c>
      <c r="W602" s="73"/>
      <c r="X602" s="73"/>
      <c r="Y602" s="73"/>
      <c r="Z602" s="73"/>
      <c r="AA602" s="73">
        <v>1</v>
      </c>
      <c r="AB602" s="74">
        <f t="shared" si="18"/>
        <v>9</v>
      </c>
      <c r="AC602" s="74"/>
    </row>
    <row r="603" spans="1:29" s="75" customFormat="1" ht="45" x14ac:dyDescent="0.25">
      <c r="A603" s="73">
        <v>593</v>
      </c>
      <c r="B603" s="73" t="s">
        <v>200</v>
      </c>
      <c r="C603" s="73" t="s">
        <v>190</v>
      </c>
      <c r="D603" s="73" t="s">
        <v>351</v>
      </c>
      <c r="E603" s="73" t="s">
        <v>545</v>
      </c>
      <c r="F603" s="76">
        <v>43371.456250000003</v>
      </c>
      <c r="G603" s="76">
        <v>43371.622916666667</v>
      </c>
      <c r="H603" s="73" t="s">
        <v>145</v>
      </c>
      <c r="I603" s="73">
        <v>4.0000000008149073</v>
      </c>
      <c r="J603" s="73" t="s">
        <v>190</v>
      </c>
      <c r="K603" s="73"/>
      <c r="L603" s="73"/>
      <c r="M603" s="73">
        <f t="shared" si="19"/>
        <v>1</v>
      </c>
      <c r="N603" s="73">
        <v>0</v>
      </c>
      <c r="O603" s="73">
        <v>1</v>
      </c>
      <c r="P603" s="73">
        <v>0</v>
      </c>
      <c r="Q603" s="73">
        <v>0</v>
      </c>
      <c r="R603" s="73">
        <v>0</v>
      </c>
      <c r="S603" s="73">
        <v>1</v>
      </c>
      <c r="T603" s="73">
        <v>0</v>
      </c>
      <c r="U603" s="73">
        <v>0</v>
      </c>
      <c r="V603" s="73">
        <v>270</v>
      </c>
      <c r="W603" s="73"/>
      <c r="X603" s="73"/>
      <c r="Y603" s="73"/>
      <c r="Z603" s="73"/>
      <c r="AA603" s="73">
        <v>1</v>
      </c>
      <c r="AB603" s="74">
        <f t="shared" si="18"/>
        <v>9</v>
      </c>
      <c r="AC603" s="74"/>
    </row>
    <row r="604" spans="1:29" s="75" customFormat="1" ht="45" x14ac:dyDescent="0.25">
      <c r="A604" s="73">
        <v>594</v>
      </c>
      <c r="B604" s="73" t="s">
        <v>219</v>
      </c>
      <c r="C604" s="73" t="s">
        <v>190</v>
      </c>
      <c r="D604" s="73" t="s">
        <v>370</v>
      </c>
      <c r="E604" s="73" t="s">
        <v>545</v>
      </c>
      <c r="F604" s="76">
        <v>43371.71597222222</v>
      </c>
      <c r="G604" s="76">
        <v>43371.767361111109</v>
      </c>
      <c r="H604" s="73" t="s">
        <v>145</v>
      </c>
      <c r="I604" s="73">
        <v>1.23333333368646</v>
      </c>
      <c r="J604" s="73" t="s">
        <v>190</v>
      </c>
      <c r="K604" s="73"/>
      <c r="L604" s="73"/>
      <c r="M604" s="73">
        <f t="shared" si="19"/>
        <v>1</v>
      </c>
      <c r="N604" s="73">
        <v>0</v>
      </c>
      <c r="O604" s="73">
        <v>1</v>
      </c>
      <c r="P604" s="73">
        <v>0</v>
      </c>
      <c r="Q604" s="73">
        <v>0</v>
      </c>
      <c r="R604" s="73">
        <v>0</v>
      </c>
      <c r="S604" s="73">
        <v>1</v>
      </c>
      <c r="T604" s="73">
        <v>0</v>
      </c>
      <c r="U604" s="73">
        <v>0</v>
      </c>
      <c r="V604" s="73">
        <v>30</v>
      </c>
      <c r="W604" s="73"/>
      <c r="X604" s="73"/>
      <c r="Y604" s="73"/>
      <c r="Z604" s="73"/>
      <c r="AA604" s="73">
        <v>1</v>
      </c>
      <c r="AB604" s="74">
        <f t="shared" si="18"/>
        <v>9</v>
      </c>
      <c r="AC604" s="74"/>
    </row>
    <row r="605" spans="1:29" s="75" customFormat="1" ht="45" x14ac:dyDescent="0.25">
      <c r="A605" s="73">
        <v>595</v>
      </c>
      <c r="B605" s="73" t="s">
        <v>200</v>
      </c>
      <c r="C605" s="73" t="s">
        <v>190</v>
      </c>
      <c r="D605" s="73" t="s">
        <v>285</v>
      </c>
      <c r="E605" s="73" t="s">
        <v>545</v>
      </c>
      <c r="F605" s="76">
        <v>43371.990277777775</v>
      </c>
      <c r="G605" s="76">
        <v>43372.565972222219</v>
      </c>
      <c r="H605" s="73" t="s">
        <v>146</v>
      </c>
      <c r="I605" s="73">
        <v>13.81666666560341</v>
      </c>
      <c r="J605" s="73" t="s">
        <v>190</v>
      </c>
      <c r="K605" s="73"/>
      <c r="L605" s="73"/>
      <c r="M605" s="73">
        <f t="shared" si="19"/>
        <v>1</v>
      </c>
      <c r="N605" s="73">
        <v>0</v>
      </c>
      <c r="O605" s="73">
        <v>1</v>
      </c>
      <c r="P605" s="73">
        <v>0</v>
      </c>
      <c r="Q605" s="73">
        <v>0</v>
      </c>
      <c r="R605" s="73">
        <v>0</v>
      </c>
      <c r="S605" s="73">
        <v>1</v>
      </c>
      <c r="T605" s="73">
        <v>0</v>
      </c>
      <c r="U605" s="73">
        <v>0</v>
      </c>
      <c r="V605" s="73">
        <v>1380</v>
      </c>
      <c r="W605" s="73"/>
      <c r="X605" s="73" t="s">
        <v>627</v>
      </c>
      <c r="Y605" s="73" t="s">
        <v>319</v>
      </c>
      <c r="Z605" s="73" t="s">
        <v>382</v>
      </c>
      <c r="AA605" s="73">
        <v>1</v>
      </c>
      <c r="AB605" s="74">
        <f t="shared" si="18"/>
        <v>9</v>
      </c>
      <c r="AC605" s="74"/>
    </row>
    <row r="606" spans="1:29" s="75" customFormat="1" ht="45" x14ac:dyDescent="0.25">
      <c r="A606" s="73">
        <v>596</v>
      </c>
      <c r="B606" s="73" t="s">
        <v>200</v>
      </c>
      <c r="C606" s="73" t="s">
        <v>190</v>
      </c>
      <c r="D606" s="73" t="s">
        <v>336</v>
      </c>
      <c r="E606" s="73" t="s">
        <v>545</v>
      </c>
      <c r="F606" s="76">
        <v>43372.684027777781</v>
      </c>
      <c r="G606" s="76">
        <v>43372.753472222219</v>
      </c>
      <c r="H606" s="73" t="s">
        <v>145</v>
      </c>
      <c r="I606" s="73">
        <v>1.6666666654637079</v>
      </c>
      <c r="J606" s="73" t="s">
        <v>190</v>
      </c>
      <c r="K606" s="73"/>
      <c r="L606" s="73"/>
      <c r="M606" s="73">
        <f t="shared" si="19"/>
        <v>1</v>
      </c>
      <c r="N606" s="73">
        <v>0</v>
      </c>
      <c r="O606" s="73">
        <v>1</v>
      </c>
      <c r="P606" s="73">
        <v>0</v>
      </c>
      <c r="Q606" s="73">
        <v>0</v>
      </c>
      <c r="R606" s="73">
        <v>0</v>
      </c>
      <c r="S606" s="73">
        <v>1</v>
      </c>
      <c r="T606" s="73">
        <v>0</v>
      </c>
      <c r="U606" s="73">
        <v>0</v>
      </c>
      <c r="V606" s="73">
        <v>130</v>
      </c>
      <c r="W606" s="73"/>
      <c r="X606" s="73"/>
      <c r="Y606" s="73"/>
      <c r="Z606" s="73"/>
      <c r="AA606" s="73">
        <v>1</v>
      </c>
      <c r="AB606" s="74">
        <f t="shared" si="18"/>
        <v>9</v>
      </c>
      <c r="AC606" s="74"/>
    </row>
    <row r="607" spans="1:29" s="75" customFormat="1" ht="45" x14ac:dyDescent="0.25">
      <c r="A607" s="73">
        <v>597</v>
      </c>
      <c r="B607" s="73" t="s">
        <v>200</v>
      </c>
      <c r="C607" s="73" t="s">
        <v>190</v>
      </c>
      <c r="D607" s="73" t="s">
        <v>428</v>
      </c>
      <c r="E607" s="73" t="s">
        <v>545</v>
      </c>
      <c r="F607" s="76">
        <v>43373.450694444444</v>
      </c>
      <c r="G607" s="76">
        <v>43373.455555555556</v>
      </c>
      <c r="H607" s="73" t="s">
        <v>145</v>
      </c>
      <c r="I607" s="73">
        <v>0.1166666687931865</v>
      </c>
      <c r="J607" s="73" t="s">
        <v>190</v>
      </c>
      <c r="K607" s="73"/>
      <c r="L607" s="73"/>
      <c r="M607" s="73">
        <f t="shared" si="19"/>
        <v>1</v>
      </c>
      <c r="N607" s="73">
        <v>0</v>
      </c>
      <c r="O607" s="73">
        <v>1</v>
      </c>
      <c r="P607" s="73">
        <v>0</v>
      </c>
      <c r="Q607" s="73">
        <v>0</v>
      </c>
      <c r="R607" s="73">
        <v>0</v>
      </c>
      <c r="S607" s="73">
        <v>1</v>
      </c>
      <c r="T607" s="73">
        <v>0</v>
      </c>
      <c r="U607" s="73">
        <v>0</v>
      </c>
      <c r="V607" s="73">
        <v>680</v>
      </c>
      <c r="W607" s="73"/>
      <c r="X607" s="73"/>
      <c r="Y607" s="73"/>
      <c r="Z607" s="73"/>
      <c r="AA607" s="73">
        <v>1</v>
      </c>
      <c r="AB607" s="74">
        <f t="shared" si="18"/>
        <v>9</v>
      </c>
      <c r="AC607" s="74"/>
    </row>
    <row r="608" spans="1:29" s="75" customFormat="1" ht="45" x14ac:dyDescent="0.25">
      <c r="A608" s="73">
        <v>598</v>
      </c>
      <c r="B608" s="73" t="s">
        <v>200</v>
      </c>
      <c r="C608" s="73" t="s">
        <v>190</v>
      </c>
      <c r="D608" s="73" t="s">
        <v>326</v>
      </c>
      <c r="E608" s="73" t="s">
        <v>545</v>
      </c>
      <c r="F608" s="76">
        <v>43373.450694444444</v>
      </c>
      <c r="G608" s="76">
        <v>43373.455555555556</v>
      </c>
      <c r="H608" s="73" t="s">
        <v>145</v>
      </c>
      <c r="I608" s="73">
        <v>0.1166666687931865</v>
      </c>
      <c r="J608" s="73" t="s">
        <v>190</v>
      </c>
      <c r="K608" s="73"/>
      <c r="L608" s="73"/>
      <c r="M608" s="73">
        <f t="shared" si="19"/>
        <v>3</v>
      </c>
      <c r="N608" s="73">
        <v>0</v>
      </c>
      <c r="O608" s="73">
        <v>1</v>
      </c>
      <c r="P608" s="73">
        <v>2</v>
      </c>
      <c r="Q608" s="73">
        <v>0</v>
      </c>
      <c r="R608" s="73">
        <v>0</v>
      </c>
      <c r="S608" s="73">
        <v>3</v>
      </c>
      <c r="T608" s="73">
        <v>0</v>
      </c>
      <c r="U608" s="73">
        <v>0</v>
      </c>
      <c r="V608" s="73">
        <v>120</v>
      </c>
      <c r="W608" s="73"/>
      <c r="X608" s="73"/>
      <c r="Y608" s="73"/>
      <c r="Z608" s="73"/>
      <c r="AA608" s="73">
        <v>1</v>
      </c>
      <c r="AB608" s="74">
        <f t="shared" si="18"/>
        <v>9</v>
      </c>
      <c r="AC608" s="74"/>
    </row>
    <row r="609" spans="1:29" s="75" customFormat="1" ht="45" x14ac:dyDescent="0.25">
      <c r="A609" s="73">
        <v>599</v>
      </c>
      <c r="B609" s="73" t="s">
        <v>200</v>
      </c>
      <c r="C609" s="73" t="s">
        <v>190</v>
      </c>
      <c r="D609" s="73" t="s">
        <v>326</v>
      </c>
      <c r="E609" s="73" t="s">
        <v>545</v>
      </c>
      <c r="F609" s="76">
        <v>43373.642361111109</v>
      </c>
      <c r="G609" s="76">
        <v>43373.710416666669</v>
      </c>
      <c r="H609" s="73" t="s">
        <v>145</v>
      </c>
      <c r="I609" s="73">
        <v>1.633333334291819</v>
      </c>
      <c r="J609" s="73" t="s">
        <v>190</v>
      </c>
      <c r="K609" s="73"/>
      <c r="L609" s="73"/>
      <c r="M609" s="73">
        <f t="shared" si="19"/>
        <v>3</v>
      </c>
      <c r="N609" s="73">
        <v>0</v>
      </c>
      <c r="O609" s="73">
        <v>1</v>
      </c>
      <c r="P609" s="73">
        <v>2</v>
      </c>
      <c r="Q609" s="73">
        <v>0</v>
      </c>
      <c r="R609" s="73">
        <v>0</v>
      </c>
      <c r="S609" s="73">
        <v>3</v>
      </c>
      <c r="T609" s="73">
        <v>0</v>
      </c>
      <c r="U609" s="73">
        <v>0</v>
      </c>
      <c r="V609" s="73">
        <v>120</v>
      </c>
      <c r="W609" s="73"/>
      <c r="X609" s="73"/>
      <c r="Y609" s="73"/>
      <c r="Z609" s="73"/>
      <c r="AA609" s="73">
        <v>1</v>
      </c>
      <c r="AB609" s="74">
        <f t="shared" si="18"/>
        <v>9</v>
      </c>
      <c r="AC609" s="74"/>
    </row>
    <row r="610" spans="1:29" s="75" customFormat="1" ht="45" x14ac:dyDescent="0.25">
      <c r="A610" s="73">
        <v>600</v>
      </c>
      <c r="B610" s="73" t="s">
        <v>208</v>
      </c>
      <c r="C610" s="73" t="s">
        <v>190</v>
      </c>
      <c r="D610" s="73" t="s">
        <v>227</v>
      </c>
      <c r="E610" s="73" t="s">
        <v>545</v>
      </c>
      <c r="F610" s="76">
        <v>43373.681250000001</v>
      </c>
      <c r="G610" s="76">
        <v>43373.861111111109</v>
      </c>
      <c r="H610" s="73" t="s">
        <v>145</v>
      </c>
      <c r="I610" s="73">
        <v>4.316666666418314</v>
      </c>
      <c r="J610" s="73" t="s">
        <v>190</v>
      </c>
      <c r="K610" s="73"/>
      <c r="L610" s="73"/>
      <c r="M610" s="73">
        <f t="shared" si="19"/>
        <v>1</v>
      </c>
      <c r="N610" s="73">
        <v>0</v>
      </c>
      <c r="O610" s="73">
        <v>1</v>
      </c>
      <c r="P610" s="73">
        <v>0</v>
      </c>
      <c r="Q610" s="73">
        <v>0</v>
      </c>
      <c r="R610" s="73">
        <v>0</v>
      </c>
      <c r="S610" s="73">
        <v>1</v>
      </c>
      <c r="T610" s="73">
        <v>0</v>
      </c>
      <c r="U610" s="73">
        <v>0</v>
      </c>
      <c r="V610" s="73">
        <v>390</v>
      </c>
      <c r="W610" s="73"/>
      <c r="X610" s="73"/>
      <c r="Y610" s="73"/>
      <c r="Z610" s="73"/>
      <c r="AA610" s="73">
        <v>1</v>
      </c>
      <c r="AB610" s="74">
        <f t="shared" si="18"/>
        <v>9</v>
      </c>
      <c r="AC610" s="74"/>
    </row>
    <row r="611" spans="1:29" s="75" customFormat="1" ht="45" x14ac:dyDescent="0.25">
      <c r="A611" s="73">
        <v>601</v>
      </c>
      <c r="B611" s="73" t="s">
        <v>208</v>
      </c>
      <c r="C611" s="73" t="s">
        <v>190</v>
      </c>
      <c r="D611" s="73" t="s">
        <v>296</v>
      </c>
      <c r="E611" s="73" t="s">
        <v>545</v>
      </c>
      <c r="F611" s="76">
        <v>43374.646527777775</v>
      </c>
      <c r="G611" s="76">
        <v>43374.646527777775</v>
      </c>
      <c r="H611" s="73" t="s">
        <v>146</v>
      </c>
      <c r="I611" s="73">
        <v>0</v>
      </c>
      <c r="J611" s="73" t="s">
        <v>190</v>
      </c>
      <c r="K611" s="73"/>
      <c r="L611" s="73"/>
      <c r="M611" s="73">
        <f t="shared" si="19"/>
        <v>2</v>
      </c>
      <c r="N611" s="73">
        <v>0</v>
      </c>
      <c r="O611" s="73">
        <v>1</v>
      </c>
      <c r="P611" s="73">
        <v>1</v>
      </c>
      <c r="Q611" s="73">
        <v>0</v>
      </c>
      <c r="R611" s="73">
        <v>0</v>
      </c>
      <c r="S611" s="73">
        <v>2</v>
      </c>
      <c r="T611" s="73">
        <v>0</v>
      </c>
      <c r="U611" s="73">
        <v>0</v>
      </c>
      <c r="V611" s="73">
        <v>860</v>
      </c>
      <c r="W611" s="73"/>
      <c r="X611" s="73" t="s">
        <v>628</v>
      </c>
      <c r="Y611" s="73" t="s">
        <v>198</v>
      </c>
      <c r="Z611" s="73" t="s">
        <v>236</v>
      </c>
      <c r="AA611" s="73">
        <v>0</v>
      </c>
      <c r="AB611" s="74">
        <f t="shared" si="18"/>
        <v>10</v>
      </c>
      <c r="AC611" s="74"/>
    </row>
    <row r="612" spans="1:29" s="75" customFormat="1" ht="45" x14ac:dyDescent="0.25">
      <c r="A612" s="73">
        <v>602</v>
      </c>
      <c r="B612" s="73" t="s">
        <v>195</v>
      </c>
      <c r="C612" s="73" t="s">
        <v>190</v>
      </c>
      <c r="D612" s="73" t="s">
        <v>239</v>
      </c>
      <c r="E612" s="73" t="s">
        <v>545</v>
      </c>
      <c r="F612" s="76">
        <v>43375.420138888891</v>
      </c>
      <c r="G612" s="76">
        <v>43375.537499999999</v>
      </c>
      <c r="H612" s="73" t="s">
        <v>145</v>
      </c>
      <c r="I612" s="73">
        <v>2.816666666418314</v>
      </c>
      <c r="J612" s="73" t="s">
        <v>190</v>
      </c>
      <c r="K612" s="73"/>
      <c r="L612" s="73"/>
      <c r="M612" s="73">
        <f t="shared" si="19"/>
        <v>1</v>
      </c>
      <c r="N612" s="73">
        <v>0</v>
      </c>
      <c r="O612" s="73">
        <v>1</v>
      </c>
      <c r="P612" s="73">
        <v>0</v>
      </c>
      <c r="Q612" s="73">
        <v>0</v>
      </c>
      <c r="R612" s="73">
        <v>0</v>
      </c>
      <c r="S612" s="73">
        <v>1</v>
      </c>
      <c r="T612" s="73">
        <v>0</v>
      </c>
      <c r="U612" s="73">
        <v>0</v>
      </c>
      <c r="V612" s="73">
        <v>390</v>
      </c>
      <c r="W612" s="73"/>
      <c r="X612" s="73"/>
      <c r="Y612" s="73"/>
      <c r="Z612" s="73"/>
      <c r="AA612" s="73">
        <v>1</v>
      </c>
      <c r="AB612" s="74">
        <f t="shared" si="18"/>
        <v>10</v>
      </c>
      <c r="AC612" s="74"/>
    </row>
    <row r="613" spans="1:29" s="75" customFormat="1" ht="45" x14ac:dyDescent="0.25">
      <c r="A613" s="73">
        <v>603</v>
      </c>
      <c r="B613" s="73" t="s">
        <v>192</v>
      </c>
      <c r="C613" s="73" t="s">
        <v>190</v>
      </c>
      <c r="D613" s="73" t="s">
        <v>227</v>
      </c>
      <c r="E613" s="73" t="s">
        <v>545</v>
      </c>
      <c r="F613" s="76">
        <v>43376.418749999997</v>
      </c>
      <c r="G613" s="76">
        <v>43376.629861111112</v>
      </c>
      <c r="H613" s="73" t="s">
        <v>145</v>
      </c>
      <c r="I613" s="73">
        <v>5.066666666418314</v>
      </c>
      <c r="J613" s="73" t="s">
        <v>190</v>
      </c>
      <c r="K613" s="73"/>
      <c r="L613" s="73"/>
      <c r="M613" s="73">
        <f t="shared" si="19"/>
        <v>1</v>
      </c>
      <c r="N613" s="73">
        <v>0</v>
      </c>
      <c r="O613" s="73">
        <v>1</v>
      </c>
      <c r="P613" s="73">
        <v>0</v>
      </c>
      <c r="Q613" s="73">
        <v>0</v>
      </c>
      <c r="R613" s="73">
        <v>0</v>
      </c>
      <c r="S613" s="73">
        <v>1</v>
      </c>
      <c r="T613" s="73">
        <v>0</v>
      </c>
      <c r="U613" s="73">
        <v>0</v>
      </c>
      <c r="V613" s="73">
        <v>870</v>
      </c>
      <c r="W613" s="73"/>
      <c r="X613" s="73"/>
      <c r="Y613" s="73"/>
      <c r="Z613" s="73"/>
      <c r="AA613" s="73">
        <v>1</v>
      </c>
      <c r="AB613" s="74">
        <f t="shared" si="18"/>
        <v>10</v>
      </c>
      <c r="AC613" s="74"/>
    </row>
    <row r="614" spans="1:29" s="75" customFormat="1" ht="45" x14ac:dyDescent="0.25">
      <c r="A614" s="73">
        <v>604</v>
      </c>
      <c r="B614" s="73" t="s">
        <v>192</v>
      </c>
      <c r="C614" s="73" t="s">
        <v>190</v>
      </c>
      <c r="D614" s="73" t="s">
        <v>226</v>
      </c>
      <c r="E614" s="73" t="s">
        <v>545</v>
      </c>
      <c r="F614" s="76">
        <v>43376.418749999997</v>
      </c>
      <c r="G614" s="76">
        <v>43376.629861111112</v>
      </c>
      <c r="H614" s="73" t="s">
        <v>145</v>
      </c>
      <c r="I614" s="73">
        <v>5.066666666418314</v>
      </c>
      <c r="J614" s="73" t="s">
        <v>190</v>
      </c>
      <c r="K614" s="73"/>
      <c r="L614" s="73"/>
      <c r="M614" s="73">
        <f t="shared" si="19"/>
        <v>1</v>
      </c>
      <c r="N614" s="73">
        <v>0</v>
      </c>
      <c r="O614" s="73">
        <v>1</v>
      </c>
      <c r="P614" s="73">
        <v>0</v>
      </c>
      <c r="Q614" s="73">
        <v>0</v>
      </c>
      <c r="R614" s="73">
        <v>0</v>
      </c>
      <c r="S614" s="73">
        <v>1</v>
      </c>
      <c r="T614" s="73">
        <v>0</v>
      </c>
      <c r="U614" s="73">
        <v>0</v>
      </c>
      <c r="V614" s="73">
        <v>880</v>
      </c>
      <c r="W614" s="73"/>
      <c r="X614" s="73"/>
      <c r="Y614" s="73"/>
      <c r="Z614" s="73"/>
      <c r="AA614" s="73">
        <v>1</v>
      </c>
      <c r="AB614" s="74">
        <f t="shared" si="18"/>
        <v>10</v>
      </c>
      <c r="AC614" s="74"/>
    </row>
    <row r="615" spans="1:29" s="75" customFormat="1" ht="45" x14ac:dyDescent="0.25">
      <c r="A615" s="73">
        <v>605</v>
      </c>
      <c r="B615" s="73" t="s">
        <v>192</v>
      </c>
      <c r="C615" s="73" t="s">
        <v>190</v>
      </c>
      <c r="D615" s="73" t="s">
        <v>621</v>
      </c>
      <c r="E615" s="73" t="s">
        <v>545</v>
      </c>
      <c r="F615" s="76">
        <v>43376.434027777781</v>
      </c>
      <c r="G615" s="76">
        <v>43376.50277777778</v>
      </c>
      <c r="H615" s="73" t="s">
        <v>145</v>
      </c>
      <c r="I615" s="73">
        <v>1.649999999965075</v>
      </c>
      <c r="J615" s="73" t="s">
        <v>190</v>
      </c>
      <c r="K615" s="73"/>
      <c r="L615" s="73"/>
      <c r="M615" s="73">
        <f t="shared" si="19"/>
        <v>1</v>
      </c>
      <c r="N615" s="73">
        <v>0</v>
      </c>
      <c r="O615" s="73">
        <v>1</v>
      </c>
      <c r="P615" s="73">
        <v>0</v>
      </c>
      <c r="Q615" s="73">
        <v>0</v>
      </c>
      <c r="R615" s="73">
        <v>0</v>
      </c>
      <c r="S615" s="73">
        <v>1</v>
      </c>
      <c r="T615" s="73">
        <v>0</v>
      </c>
      <c r="U615" s="73">
        <v>0</v>
      </c>
      <c r="V615" s="73">
        <v>70</v>
      </c>
      <c r="W615" s="73"/>
      <c r="X615" s="73"/>
      <c r="Y615" s="73"/>
      <c r="Z615" s="73"/>
      <c r="AA615" s="73">
        <v>1</v>
      </c>
      <c r="AB615" s="74">
        <f t="shared" si="18"/>
        <v>10</v>
      </c>
      <c r="AC615" s="74"/>
    </row>
    <row r="616" spans="1:29" s="75" customFormat="1" ht="45" x14ac:dyDescent="0.25">
      <c r="A616" s="73">
        <v>606</v>
      </c>
      <c r="B616" s="73" t="s">
        <v>208</v>
      </c>
      <c r="C616" s="73" t="s">
        <v>190</v>
      </c>
      <c r="D616" s="73" t="s">
        <v>296</v>
      </c>
      <c r="E616" s="73" t="s">
        <v>545</v>
      </c>
      <c r="F616" s="76">
        <v>43376.680555555555</v>
      </c>
      <c r="G616" s="76">
        <v>43376.71875</v>
      </c>
      <c r="H616" s="73" t="s">
        <v>145</v>
      </c>
      <c r="I616" s="73">
        <v>0.91666666563833132</v>
      </c>
      <c r="J616" s="73" t="s">
        <v>190</v>
      </c>
      <c r="K616" s="73"/>
      <c r="L616" s="73"/>
      <c r="M616" s="73">
        <f t="shared" si="19"/>
        <v>2</v>
      </c>
      <c r="N616" s="73">
        <v>0</v>
      </c>
      <c r="O616" s="73">
        <v>1</v>
      </c>
      <c r="P616" s="73">
        <v>1</v>
      </c>
      <c r="Q616" s="73">
        <v>0</v>
      </c>
      <c r="R616" s="73">
        <v>0</v>
      </c>
      <c r="S616" s="73">
        <v>2</v>
      </c>
      <c r="T616" s="73">
        <v>0</v>
      </c>
      <c r="U616" s="73">
        <v>0</v>
      </c>
      <c r="V616" s="73">
        <v>860</v>
      </c>
      <c r="W616" s="73"/>
      <c r="X616" s="73"/>
      <c r="Y616" s="73"/>
      <c r="Z616" s="73"/>
      <c r="AA616" s="73">
        <v>1</v>
      </c>
      <c r="AB616" s="74">
        <f t="shared" si="18"/>
        <v>10</v>
      </c>
      <c r="AC616" s="74"/>
    </row>
    <row r="617" spans="1:29" s="75" customFormat="1" ht="45" x14ac:dyDescent="0.25">
      <c r="A617" s="73">
        <v>607</v>
      </c>
      <c r="B617" s="73" t="s">
        <v>200</v>
      </c>
      <c r="C617" s="73" t="s">
        <v>190</v>
      </c>
      <c r="D617" s="73" t="s">
        <v>560</v>
      </c>
      <c r="E617" s="73" t="s">
        <v>545</v>
      </c>
      <c r="F617" s="76">
        <v>43377.412499999999</v>
      </c>
      <c r="G617" s="76">
        <v>43377.677777777775</v>
      </c>
      <c r="H617" s="73" t="s">
        <v>145</v>
      </c>
      <c r="I617" s="73">
        <v>6.366666667163372</v>
      </c>
      <c r="J617" s="73" t="s">
        <v>190</v>
      </c>
      <c r="K617" s="73"/>
      <c r="L617" s="73"/>
      <c r="M617" s="73">
        <f t="shared" si="19"/>
        <v>1</v>
      </c>
      <c r="N617" s="73">
        <v>0</v>
      </c>
      <c r="O617" s="73">
        <v>1</v>
      </c>
      <c r="P617" s="73">
        <v>0</v>
      </c>
      <c r="Q617" s="73">
        <v>0</v>
      </c>
      <c r="R617" s="73">
        <v>0</v>
      </c>
      <c r="S617" s="73">
        <v>1</v>
      </c>
      <c r="T617" s="73">
        <v>0</v>
      </c>
      <c r="U617" s="73">
        <v>0</v>
      </c>
      <c r="V617" s="73">
        <v>570</v>
      </c>
      <c r="W617" s="73"/>
      <c r="X617" s="73"/>
      <c r="Y617" s="73"/>
      <c r="Z617" s="73"/>
      <c r="AA617" s="73">
        <v>1</v>
      </c>
      <c r="AB617" s="74">
        <f t="shared" si="18"/>
        <v>10</v>
      </c>
      <c r="AC617" s="74"/>
    </row>
    <row r="618" spans="1:29" s="75" customFormat="1" ht="45" x14ac:dyDescent="0.25">
      <c r="A618" s="73">
        <v>608</v>
      </c>
      <c r="B618" s="73" t="s">
        <v>195</v>
      </c>
      <c r="C618" s="73" t="s">
        <v>190</v>
      </c>
      <c r="D618" s="73" t="s">
        <v>433</v>
      </c>
      <c r="E618" s="73" t="s">
        <v>545</v>
      </c>
      <c r="F618" s="76">
        <v>43378.636111111111</v>
      </c>
      <c r="G618" s="76">
        <v>43378.74722222222</v>
      </c>
      <c r="H618" s="73" t="s">
        <v>145</v>
      </c>
      <c r="I618" s="73">
        <v>2.666666666453239</v>
      </c>
      <c r="J618" s="73" t="s">
        <v>190</v>
      </c>
      <c r="K618" s="73"/>
      <c r="L618" s="73"/>
      <c r="M618" s="73">
        <f t="shared" si="19"/>
        <v>1</v>
      </c>
      <c r="N618" s="73">
        <v>0</v>
      </c>
      <c r="O618" s="73">
        <v>1</v>
      </c>
      <c r="P618" s="73">
        <v>0</v>
      </c>
      <c r="Q618" s="73">
        <v>0</v>
      </c>
      <c r="R618" s="73">
        <v>0</v>
      </c>
      <c r="S618" s="73">
        <v>1</v>
      </c>
      <c r="T618" s="73">
        <v>0</v>
      </c>
      <c r="U618" s="73">
        <v>0</v>
      </c>
      <c r="V618" s="73">
        <v>210</v>
      </c>
      <c r="W618" s="73"/>
      <c r="X618" s="73"/>
      <c r="Y618" s="73"/>
      <c r="Z618" s="73"/>
      <c r="AA618" s="73">
        <v>1</v>
      </c>
      <c r="AB618" s="74">
        <f t="shared" si="18"/>
        <v>10</v>
      </c>
      <c r="AC618" s="74"/>
    </row>
    <row r="619" spans="1:29" s="75" customFormat="1" ht="45" x14ac:dyDescent="0.25">
      <c r="A619" s="73">
        <v>609</v>
      </c>
      <c r="B619" s="73" t="s">
        <v>200</v>
      </c>
      <c r="C619" s="73" t="s">
        <v>190</v>
      </c>
      <c r="D619" s="73" t="s">
        <v>571</v>
      </c>
      <c r="E619" s="73" t="s">
        <v>545</v>
      </c>
      <c r="F619" s="76">
        <v>43379.435416666667</v>
      </c>
      <c r="G619" s="76">
        <v>43379.536111111112</v>
      </c>
      <c r="H619" s="73" t="s">
        <v>145</v>
      </c>
      <c r="I619" s="73">
        <v>2.4166666654637079</v>
      </c>
      <c r="J619" s="73" t="s">
        <v>190</v>
      </c>
      <c r="K619" s="73"/>
      <c r="L619" s="73"/>
      <c r="M619" s="73">
        <f t="shared" si="19"/>
        <v>1</v>
      </c>
      <c r="N619" s="73">
        <v>0</v>
      </c>
      <c r="O619" s="73">
        <v>1</v>
      </c>
      <c r="P619" s="73">
        <v>0</v>
      </c>
      <c r="Q619" s="73">
        <v>0</v>
      </c>
      <c r="R619" s="73">
        <v>0</v>
      </c>
      <c r="S619" s="73">
        <v>1</v>
      </c>
      <c r="T619" s="73">
        <v>0</v>
      </c>
      <c r="U619" s="73">
        <v>0</v>
      </c>
      <c r="V619" s="73">
        <v>640</v>
      </c>
      <c r="W619" s="73"/>
      <c r="X619" s="73"/>
      <c r="Y619" s="73"/>
      <c r="Z619" s="73"/>
      <c r="AA619" s="73">
        <v>1</v>
      </c>
      <c r="AB619" s="74">
        <f t="shared" si="18"/>
        <v>10</v>
      </c>
      <c r="AC619" s="74"/>
    </row>
    <row r="620" spans="1:29" s="75" customFormat="1" ht="45" x14ac:dyDescent="0.25">
      <c r="A620" s="73">
        <v>610</v>
      </c>
      <c r="B620" s="73" t="s">
        <v>192</v>
      </c>
      <c r="C620" s="73" t="s">
        <v>190</v>
      </c>
      <c r="D620" s="73" t="s">
        <v>629</v>
      </c>
      <c r="E620" s="73" t="s">
        <v>545</v>
      </c>
      <c r="F620" s="76">
        <v>43379.617361111108</v>
      </c>
      <c r="G620" s="76">
        <v>43379.617361111108</v>
      </c>
      <c r="H620" s="73" t="s">
        <v>146</v>
      </c>
      <c r="I620" s="73">
        <v>0</v>
      </c>
      <c r="J620" s="73" t="s">
        <v>190</v>
      </c>
      <c r="K620" s="73"/>
      <c r="L620" s="73"/>
      <c r="M620" s="73">
        <f t="shared" si="19"/>
        <v>1</v>
      </c>
      <c r="N620" s="73">
        <v>0</v>
      </c>
      <c r="O620" s="73">
        <v>1</v>
      </c>
      <c r="P620" s="73">
        <v>0</v>
      </c>
      <c r="Q620" s="73">
        <v>0</v>
      </c>
      <c r="R620" s="73">
        <v>0</v>
      </c>
      <c r="S620" s="73">
        <v>1</v>
      </c>
      <c r="T620" s="73">
        <v>0</v>
      </c>
      <c r="U620" s="73">
        <v>0</v>
      </c>
      <c r="V620" s="73">
        <v>60</v>
      </c>
      <c r="W620" s="73"/>
      <c r="X620" s="73" t="s">
        <v>630</v>
      </c>
      <c r="Y620" s="73" t="s">
        <v>631</v>
      </c>
      <c r="Z620" s="73" t="s">
        <v>425</v>
      </c>
      <c r="AA620" s="73">
        <v>0</v>
      </c>
      <c r="AB620" s="74">
        <f t="shared" si="18"/>
        <v>10</v>
      </c>
      <c r="AC620" s="74"/>
    </row>
    <row r="621" spans="1:29" s="75" customFormat="1" ht="45" x14ac:dyDescent="0.25">
      <c r="A621" s="73">
        <v>611</v>
      </c>
      <c r="B621" s="73" t="s">
        <v>195</v>
      </c>
      <c r="C621" s="73" t="s">
        <v>190</v>
      </c>
      <c r="D621" s="73" t="s">
        <v>632</v>
      </c>
      <c r="E621" s="73" t="s">
        <v>545</v>
      </c>
      <c r="F621" s="76">
        <v>43380.40347222222</v>
      </c>
      <c r="G621" s="76">
        <v>43380.513888888891</v>
      </c>
      <c r="H621" s="73" t="s">
        <v>145</v>
      </c>
      <c r="I621" s="73">
        <v>2.6500000007799831</v>
      </c>
      <c r="J621" s="73" t="s">
        <v>190</v>
      </c>
      <c r="K621" s="73"/>
      <c r="L621" s="73"/>
      <c r="M621" s="73">
        <f t="shared" si="19"/>
        <v>1</v>
      </c>
      <c r="N621" s="73">
        <v>0</v>
      </c>
      <c r="O621" s="73">
        <v>1</v>
      </c>
      <c r="P621" s="73">
        <v>0</v>
      </c>
      <c r="Q621" s="73">
        <v>0</v>
      </c>
      <c r="R621" s="73">
        <v>0</v>
      </c>
      <c r="S621" s="73">
        <v>1</v>
      </c>
      <c r="T621" s="73">
        <v>0</v>
      </c>
      <c r="U621" s="73">
        <v>0</v>
      </c>
      <c r="V621" s="73">
        <v>220</v>
      </c>
      <c r="W621" s="73"/>
      <c r="X621" s="73"/>
      <c r="Y621" s="73"/>
      <c r="Z621" s="73"/>
      <c r="AA621" s="73">
        <v>1</v>
      </c>
      <c r="AB621" s="74">
        <f t="shared" si="18"/>
        <v>10</v>
      </c>
      <c r="AC621" s="74"/>
    </row>
    <row r="622" spans="1:29" s="75" customFormat="1" ht="45" x14ac:dyDescent="0.25">
      <c r="A622" s="73">
        <v>612</v>
      </c>
      <c r="B622" s="73" t="s">
        <v>195</v>
      </c>
      <c r="C622" s="73" t="s">
        <v>190</v>
      </c>
      <c r="D622" s="73" t="s">
        <v>422</v>
      </c>
      <c r="E622" s="73" t="s">
        <v>545</v>
      </c>
      <c r="F622" s="76">
        <v>43381.642361111109</v>
      </c>
      <c r="G622" s="76">
        <v>43381.740972222222</v>
      </c>
      <c r="H622" s="73" t="s">
        <v>145</v>
      </c>
      <c r="I622" s="73">
        <v>2.3666666663484648</v>
      </c>
      <c r="J622" s="73" t="s">
        <v>190</v>
      </c>
      <c r="K622" s="73"/>
      <c r="L622" s="73"/>
      <c r="M622" s="73">
        <f t="shared" si="19"/>
        <v>1</v>
      </c>
      <c r="N622" s="73">
        <v>0</v>
      </c>
      <c r="O622" s="73">
        <v>1</v>
      </c>
      <c r="P622" s="73">
        <v>0</v>
      </c>
      <c r="Q622" s="73">
        <v>0</v>
      </c>
      <c r="R622" s="73">
        <v>0</v>
      </c>
      <c r="S622" s="73">
        <v>1</v>
      </c>
      <c r="T622" s="73">
        <v>0</v>
      </c>
      <c r="U622" s="73">
        <v>0</v>
      </c>
      <c r="V622" s="73">
        <v>440</v>
      </c>
      <c r="W622" s="73"/>
      <c r="X622" s="73"/>
      <c r="Y622" s="73"/>
      <c r="Z622" s="73"/>
      <c r="AA622" s="73">
        <v>1</v>
      </c>
      <c r="AB622" s="74">
        <f t="shared" si="18"/>
        <v>10</v>
      </c>
      <c r="AC622" s="74"/>
    </row>
    <row r="623" spans="1:29" s="75" customFormat="1" ht="45" x14ac:dyDescent="0.25">
      <c r="A623" s="73">
        <v>613</v>
      </c>
      <c r="B623" s="73" t="s">
        <v>195</v>
      </c>
      <c r="C623" s="73" t="s">
        <v>190</v>
      </c>
      <c r="D623" s="73" t="s">
        <v>478</v>
      </c>
      <c r="E623" s="73" t="s">
        <v>545</v>
      </c>
      <c r="F623" s="76">
        <v>43382.769444444442</v>
      </c>
      <c r="G623" s="76">
        <v>43382.997916666667</v>
      </c>
      <c r="H623" s="73" t="s">
        <v>146</v>
      </c>
      <c r="I623" s="73">
        <v>5.4833333353162743</v>
      </c>
      <c r="J623" s="73" t="s">
        <v>190</v>
      </c>
      <c r="K623" s="73"/>
      <c r="L623" s="73"/>
      <c r="M623" s="73">
        <f t="shared" si="19"/>
        <v>3</v>
      </c>
      <c r="N623" s="73">
        <v>0</v>
      </c>
      <c r="O623" s="73">
        <v>1</v>
      </c>
      <c r="P623" s="73">
        <v>2</v>
      </c>
      <c r="Q623" s="73">
        <v>0</v>
      </c>
      <c r="R623" s="73">
        <v>0</v>
      </c>
      <c r="S623" s="73">
        <v>3</v>
      </c>
      <c r="T623" s="73">
        <v>0</v>
      </c>
      <c r="U623" s="73">
        <v>0</v>
      </c>
      <c r="V623" s="73">
        <v>420</v>
      </c>
      <c r="W623" s="73"/>
      <c r="X623" s="73" t="s">
        <v>633</v>
      </c>
      <c r="Y623" s="73" t="s">
        <v>634</v>
      </c>
      <c r="Z623" s="73" t="s">
        <v>492</v>
      </c>
      <c r="AA623" s="73">
        <v>0</v>
      </c>
      <c r="AB623" s="74">
        <f t="shared" si="18"/>
        <v>10</v>
      </c>
      <c r="AC623" s="74"/>
    </row>
    <row r="624" spans="1:29" s="75" customFormat="1" ht="45" x14ac:dyDescent="0.25">
      <c r="A624" s="73">
        <v>614</v>
      </c>
      <c r="B624" s="73" t="s">
        <v>195</v>
      </c>
      <c r="C624" s="73" t="s">
        <v>190</v>
      </c>
      <c r="D624" s="73" t="s">
        <v>568</v>
      </c>
      <c r="E624" s="73" t="s">
        <v>545</v>
      </c>
      <c r="F624" s="76">
        <v>43382.769444444442</v>
      </c>
      <c r="G624" s="76">
        <v>43382.997916666667</v>
      </c>
      <c r="H624" s="73" t="s">
        <v>146</v>
      </c>
      <c r="I624" s="73">
        <v>5.4833333353162743</v>
      </c>
      <c r="J624" s="73" t="s">
        <v>190</v>
      </c>
      <c r="K624" s="73"/>
      <c r="L624" s="73"/>
      <c r="M624" s="73">
        <f t="shared" si="19"/>
        <v>1</v>
      </c>
      <c r="N624" s="73">
        <v>0</v>
      </c>
      <c r="O624" s="73">
        <v>1</v>
      </c>
      <c r="P624" s="73">
        <v>0</v>
      </c>
      <c r="Q624" s="73">
        <v>0</v>
      </c>
      <c r="R624" s="73">
        <v>0</v>
      </c>
      <c r="S624" s="73">
        <v>1</v>
      </c>
      <c r="T624" s="73">
        <v>0</v>
      </c>
      <c r="U624" s="73">
        <v>0</v>
      </c>
      <c r="V624" s="73">
        <v>460</v>
      </c>
      <c r="W624" s="73"/>
      <c r="X624" s="73" t="s">
        <v>633</v>
      </c>
      <c r="Y624" s="73" t="s">
        <v>634</v>
      </c>
      <c r="Z624" s="73" t="s">
        <v>492</v>
      </c>
      <c r="AA624" s="73">
        <v>0</v>
      </c>
      <c r="AB624" s="74">
        <f t="shared" si="18"/>
        <v>10</v>
      </c>
      <c r="AC624" s="74"/>
    </row>
    <row r="625" spans="1:29" s="75" customFormat="1" ht="45" x14ac:dyDescent="0.25">
      <c r="A625" s="73">
        <v>615</v>
      </c>
      <c r="B625" s="73" t="s">
        <v>200</v>
      </c>
      <c r="C625" s="73" t="s">
        <v>190</v>
      </c>
      <c r="D625" s="73" t="s">
        <v>570</v>
      </c>
      <c r="E625" s="73" t="s">
        <v>545</v>
      </c>
      <c r="F625" s="76">
        <v>43384.545138888891</v>
      </c>
      <c r="G625" s="76">
        <v>43384.706944444442</v>
      </c>
      <c r="H625" s="73" t="s">
        <v>146</v>
      </c>
      <c r="I625" s="73">
        <v>3.8833333320217212</v>
      </c>
      <c r="J625" s="73" t="s">
        <v>190</v>
      </c>
      <c r="K625" s="73"/>
      <c r="L625" s="73"/>
      <c r="M625" s="73">
        <f t="shared" si="19"/>
        <v>2</v>
      </c>
      <c r="N625" s="73">
        <v>0</v>
      </c>
      <c r="O625" s="73">
        <v>1</v>
      </c>
      <c r="P625" s="73">
        <v>1</v>
      </c>
      <c r="Q625" s="73">
        <v>0</v>
      </c>
      <c r="R625" s="73">
        <v>0</v>
      </c>
      <c r="S625" s="73">
        <v>2</v>
      </c>
      <c r="T625" s="73">
        <v>0</v>
      </c>
      <c r="U625" s="73">
        <v>0</v>
      </c>
      <c r="V625" s="73">
        <v>1120</v>
      </c>
      <c r="W625" s="73"/>
      <c r="X625" s="73" t="s">
        <v>635</v>
      </c>
      <c r="Y625" s="73" t="s">
        <v>636</v>
      </c>
      <c r="Z625" s="73" t="s">
        <v>199</v>
      </c>
      <c r="AA625" s="73">
        <v>1</v>
      </c>
      <c r="AB625" s="74">
        <f t="shared" si="18"/>
        <v>10</v>
      </c>
      <c r="AC625" s="74"/>
    </row>
    <row r="626" spans="1:29" s="75" customFormat="1" ht="45" x14ac:dyDescent="0.25">
      <c r="A626" s="73">
        <v>616</v>
      </c>
      <c r="B626" s="73" t="s">
        <v>200</v>
      </c>
      <c r="C626" s="73" t="s">
        <v>190</v>
      </c>
      <c r="D626" s="73" t="s">
        <v>570</v>
      </c>
      <c r="E626" s="73" t="s">
        <v>545</v>
      </c>
      <c r="F626" s="76">
        <v>43384.707638888889</v>
      </c>
      <c r="G626" s="76">
        <v>43384.743055555555</v>
      </c>
      <c r="H626" s="73" t="s">
        <v>145</v>
      </c>
      <c r="I626" s="73">
        <v>0.85000000067520887</v>
      </c>
      <c r="J626" s="73" t="s">
        <v>190</v>
      </c>
      <c r="K626" s="73"/>
      <c r="L626" s="73"/>
      <c r="M626" s="73">
        <f t="shared" si="19"/>
        <v>2</v>
      </c>
      <c r="N626" s="73">
        <v>0</v>
      </c>
      <c r="O626" s="73">
        <v>1</v>
      </c>
      <c r="P626" s="73">
        <v>1</v>
      </c>
      <c r="Q626" s="73">
        <v>0</v>
      </c>
      <c r="R626" s="73">
        <v>0</v>
      </c>
      <c r="S626" s="73">
        <v>2</v>
      </c>
      <c r="T626" s="73">
        <v>0</v>
      </c>
      <c r="U626" s="73">
        <v>0</v>
      </c>
      <c r="V626" s="73">
        <v>1120</v>
      </c>
      <c r="W626" s="73"/>
      <c r="X626" s="73"/>
      <c r="Y626" s="73"/>
      <c r="Z626" s="73"/>
      <c r="AA626" s="73">
        <v>1</v>
      </c>
      <c r="AB626" s="74">
        <f t="shared" si="18"/>
        <v>10</v>
      </c>
      <c r="AC626" s="74"/>
    </row>
    <row r="627" spans="1:29" s="75" customFormat="1" ht="45" x14ac:dyDescent="0.25">
      <c r="A627" s="73">
        <v>617</v>
      </c>
      <c r="B627" s="73" t="s">
        <v>195</v>
      </c>
      <c r="C627" s="73" t="s">
        <v>190</v>
      </c>
      <c r="D627" s="73" t="s">
        <v>227</v>
      </c>
      <c r="E627" s="73" t="s">
        <v>545</v>
      </c>
      <c r="F627" s="76">
        <v>43387.642361111109</v>
      </c>
      <c r="G627" s="76">
        <v>43387.691666666666</v>
      </c>
      <c r="H627" s="73" t="s">
        <v>145</v>
      </c>
      <c r="I627" s="73">
        <v>1.1833333343965931</v>
      </c>
      <c r="J627" s="73" t="s">
        <v>190</v>
      </c>
      <c r="K627" s="73"/>
      <c r="L627" s="73"/>
      <c r="M627" s="73">
        <f t="shared" si="19"/>
        <v>1</v>
      </c>
      <c r="N627" s="73">
        <v>0</v>
      </c>
      <c r="O627" s="73">
        <v>1</v>
      </c>
      <c r="P627" s="73">
        <v>0</v>
      </c>
      <c r="Q627" s="73">
        <v>0</v>
      </c>
      <c r="R627" s="73">
        <v>0</v>
      </c>
      <c r="S627" s="73">
        <v>1</v>
      </c>
      <c r="T627" s="73">
        <v>0</v>
      </c>
      <c r="U627" s="73">
        <v>0</v>
      </c>
      <c r="V627" s="73">
        <v>240</v>
      </c>
      <c r="W627" s="73"/>
      <c r="X627" s="73"/>
      <c r="Y627" s="73"/>
      <c r="Z627" s="73"/>
      <c r="AA627" s="73">
        <v>1</v>
      </c>
      <c r="AB627" s="74">
        <f t="shared" si="18"/>
        <v>10</v>
      </c>
      <c r="AC627" s="74"/>
    </row>
    <row r="628" spans="1:29" s="75" customFormat="1" ht="45" x14ac:dyDescent="0.25">
      <c r="A628" s="73">
        <v>618</v>
      </c>
      <c r="B628" s="73" t="s">
        <v>195</v>
      </c>
      <c r="C628" s="73" t="s">
        <v>190</v>
      </c>
      <c r="D628" s="73" t="s">
        <v>637</v>
      </c>
      <c r="E628" s="73" t="s">
        <v>545</v>
      </c>
      <c r="F628" s="76">
        <v>43388.418749999997</v>
      </c>
      <c r="G628" s="76">
        <v>43388.46875</v>
      </c>
      <c r="H628" s="73" t="s">
        <v>145</v>
      </c>
      <c r="I628" s="73">
        <v>1.200000000069849</v>
      </c>
      <c r="J628" s="73" t="s">
        <v>190</v>
      </c>
      <c r="K628" s="73"/>
      <c r="L628" s="73"/>
      <c r="M628" s="73">
        <f t="shared" si="19"/>
        <v>1</v>
      </c>
      <c r="N628" s="73">
        <v>0</v>
      </c>
      <c r="O628" s="73">
        <v>1</v>
      </c>
      <c r="P628" s="73">
        <v>0</v>
      </c>
      <c r="Q628" s="73">
        <v>0</v>
      </c>
      <c r="R628" s="73">
        <v>0</v>
      </c>
      <c r="S628" s="73">
        <v>1</v>
      </c>
      <c r="T628" s="73">
        <v>0</v>
      </c>
      <c r="U628" s="73">
        <v>0</v>
      </c>
      <c r="V628" s="73">
        <v>130</v>
      </c>
      <c r="W628" s="73"/>
      <c r="X628" s="73"/>
      <c r="Y628" s="73"/>
      <c r="Z628" s="73"/>
      <c r="AA628" s="73">
        <v>1</v>
      </c>
      <c r="AB628" s="74">
        <f t="shared" si="18"/>
        <v>10</v>
      </c>
      <c r="AC628" s="74"/>
    </row>
    <row r="629" spans="1:29" s="75" customFormat="1" ht="45" x14ac:dyDescent="0.25">
      <c r="A629" s="73">
        <v>619</v>
      </c>
      <c r="B629" s="73" t="s">
        <v>200</v>
      </c>
      <c r="C629" s="73" t="s">
        <v>190</v>
      </c>
      <c r="D629" s="73" t="s">
        <v>638</v>
      </c>
      <c r="E629" s="73" t="s">
        <v>545</v>
      </c>
      <c r="F629" s="76">
        <v>43388.573611111111</v>
      </c>
      <c r="G629" s="76">
        <v>43388.739583333336</v>
      </c>
      <c r="H629" s="73" t="s">
        <v>145</v>
      </c>
      <c r="I629" s="73">
        <v>3.983333332871553</v>
      </c>
      <c r="J629" s="73" t="s">
        <v>190</v>
      </c>
      <c r="K629" s="73"/>
      <c r="L629" s="73"/>
      <c r="M629" s="73">
        <f t="shared" si="19"/>
        <v>2</v>
      </c>
      <c r="N629" s="73">
        <v>0</v>
      </c>
      <c r="O629" s="73">
        <v>1</v>
      </c>
      <c r="P629" s="73">
        <v>1</v>
      </c>
      <c r="Q629" s="73">
        <v>0</v>
      </c>
      <c r="R629" s="73">
        <v>0</v>
      </c>
      <c r="S629" s="73">
        <v>2</v>
      </c>
      <c r="T629" s="73">
        <v>0</v>
      </c>
      <c r="U629" s="73">
        <v>0</v>
      </c>
      <c r="V629" s="73">
        <v>730</v>
      </c>
      <c r="W629" s="73"/>
      <c r="X629" s="73"/>
      <c r="Y629" s="73"/>
      <c r="Z629" s="73"/>
      <c r="AA629" s="73">
        <v>1</v>
      </c>
      <c r="AB629" s="74">
        <f t="shared" si="18"/>
        <v>10</v>
      </c>
      <c r="AC629" s="74"/>
    </row>
    <row r="630" spans="1:29" s="75" customFormat="1" ht="45" x14ac:dyDescent="0.25">
      <c r="A630" s="73">
        <v>620</v>
      </c>
      <c r="B630" s="73" t="s">
        <v>195</v>
      </c>
      <c r="C630" s="73" t="s">
        <v>190</v>
      </c>
      <c r="D630" s="73" t="s">
        <v>639</v>
      </c>
      <c r="E630" s="73" t="s">
        <v>545</v>
      </c>
      <c r="F630" s="76">
        <v>43388.633333333331</v>
      </c>
      <c r="G630" s="76">
        <v>43388.736111111109</v>
      </c>
      <c r="H630" s="73" t="s">
        <v>145</v>
      </c>
      <c r="I630" s="73">
        <v>2.4666666671982971</v>
      </c>
      <c r="J630" s="73" t="s">
        <v>190</v>
      </c>
      <c r="K630" s="73"/>
      <c r="L630" s="73"/>
      <c r="M630" s="73">
        <f t="shared" si="19"/>
        <v>1</v>
      </c>
      <c r="N630" s="73">
        <v>0</v>
      </c>
      <c r="O630" s="73">
        <v>1</v>
      </c>
      <c r="P630" s="73">
        <v>0</v>
      </c>
      <c r="Q630" s="73">
        <v>0</v>
      </c>
      <c r="R630" s="73">
        <v>0</v>
      </c>
      <c r="S630" s="73">
        <v>1</v>
      </c>
      <c r="T630" s="73">
        <v>0</v>
      </c>
      <c r="U630" s="73">
        <v>0</v>
      </c>
      <c r="V630" s="73">
        <v>490</v>
      </c>
      <c r="W630" s="73"/>
      <c r="X630" s="73"/>
      <c r="Y630" s="73"/>
      <c r="Z630" s="73"/>
      <c r="AA630" s="73">
        <v>1</v>
      </c>
      <c r="AB630" s="74">
        <f t="shared" si="18"/>
        <v>10</v>
      </c>
      <c r="AC630" s="74"/>
    </row>
    <row r="631" spans="1:29" s="75" customFormat="1" ht="45" x14ac:dyDescent="0.25">
      <c r="A631" s="73">
        <v>621</v>
      </c>
      <c r="B631" s="73" t="s">
        <v>200</v>
      </c>
      <c r="C631" s="73" t="s">
        <v>190</v>
      </c>
      <c r="D631" s="73" t="s">
        <v>638</v>
      </c>
      <c r="E631" s="73" t="s">
        <v>545</v>
      </c>
      <c r="F631" s="76">
        <v>43389.508333333331</v>
      </c>
      <c r="G631" s="76">
        <v>43389.508333333331</v>
      </c>
      <c r="H631" s="73" t="s">
        <v>146</v>
      </c>
      <c r="I631" s="73">
        <v>0</v>
      </c>
      <c r="J631" s="73" t="s">
        <v>190</v>
      </c>
      <c r="K631" s="73"/>
      <c r="L631" s="73"/>
      <c r="M631" s="73">
        <f t="shared" si="19"/>
        <v>2</v>
      </c>
      <c r="N631" s="73">
        <v>0</v>
      </c>
      <c r="O631" s="73">
        <v>1</v>
      </c>
      <c r="P631" s="73">
        <v>1</v>
      </c>
      <c r="Q631" s="73">
        <v>0</v>
      </c>
      <c r="R631" s="73">
        <v>0</v>
      </c>
      <c r="S631" s="73">
        <v>2</v>
      </c>
      <c r="T631" s="73">
        <v>0</v>
      </c>
      <c r="U631" s="73">
        <v>0</v>
      </c>
      <c r="V631" s="73">
        <v>730</v>
      </c>
      <c r="W631" s="73"/>
      <c r="X631" s="73" t="s">
        <v>640</v>
      </c>
      <c r="Y631" s="73" t="s">
        <v>198</v>
      </c>
      <c r="Z631" s="73" t="s">
        <v>387</v>
      </c>
      <c r="AA631" s="73">
        <v>0</v>
      </c>
      <c r="AB631" s="74">
        <f t="shared" si="18"/>
        <v>10</v>
      </c>
      <c r="AC631" s="74"/>
    </row>
    <row r="632" spans="1:29" s="75" customFormat="1" ht="45" x14ac:dyDescent="0.25">
      <c r="A632" s="73">
        <v>622</v>
      </c>
      <c r="B632" s="73" t="s">
        <v>208</v>
      </c>
      <c r="C632" s="73" t="s">
        <v>190</v>
      </c>
      <c r="D632" s="73" t="s">
        <v>475</v>
      </c>
      <c r="E632" s="73" t="s">
        <v>545</v>
      </c>
      <c r="F632" s="76">
        <v>43389.597916666666</v>
      </c>
      <c r="G632" s="76">
        <v>43389.70208333333</v>
      </c>
      <c r="H632" s="73" t="s">
        <v>145</v>
      </c>
      <c r="I632" s="73">
        <v>2.4999999983701851</v>
      </c>
      <c r="J632" s="73" t="s">
        <v>190</v>
      </c>
      <c r="K632" s="73"/>
      <c r="L632" s="73"/>
      <c r="M632" s="73">
        <f t="shared" si="19"/>
        <v>1</v>
      </c>
      <c r="N632" s="73">
        <v>0</v>
      </c>
      <c r="O632" s="73">
        <v>1</v>
      </c>
      <c r="P632" s="73">
        <v>0</v>
      </c>
      <c r="Q632" s="73">
        <v>0</v>
      </c>
      <c r="R632" s="73">
        <v>0</v>
      </c>
      <c r="S632" s="73">
        <v>1</v>
      </c>
      <c r="T632" s="73">
        <v>0</v>
      </c>
      <c r="U632" s="73">
        <v>0</v>
      </c>
      <c r="V632" s="73">
        <v>290</v>
      </c>
      <c r="W632" s="73"/>
      <c r="X632" s="73"/>
      <c r="Y632" s="73"/>
      <c r="Z632" s="73"/>
      <c r="AA632" s="73">
        <v>1</v>
      </c>
      <c r="AB632" s="74">
        <f t="shared" si="18"/>
        <v>10</v>
      </c>
      <c r="AC632" s="74"/>
    </row>
    <row r="633" spans="1:29" s="75" customFormat="1" ht="45" x14ac:dyDescent="0.25">
      <c r="A633" s="73">
        <v>623</v>
      </c>
      <c r="B633" s="73" t="s">
        <v>195</v>
      </c>
      <c r="C633" s="73" t="s">
        <v>190</v>
      </c>
      <c r="D633" s="73" t="s">
        <v>294</v>
      </c>
      <c r="E633" s="73" t="s">
        <v>545</v>
      </c>
      <c r="F633" s="76">
        <v>43390.397916666669</v>
      </c>
      <c r="G633" s="76">
        <v>43390.448611111111</v>
      </c>
      <c r="H633" s="73" t="s">
        <v>145</v>
      </c>
      <c r="I633" s="73">
        <v>1.2166666655684819</v>
      </c>
      <c r="J633" s="73" t="s">
        <v>190</v>
      </c>
      <c r="K633" s="73"/>
      <c r="L633" s="73"/>
      <c r="M633" s="73">
        <f t="shared" si="19"/>
        <v>1</v>
      </c>
      <c r="N633" s="73">
        <v>0</v>
      </c>
      <c r="O633" s="73">
        <v>1</v>
      </c>
      <c r="P633" s="73">
        <v>0</v>
      </c>
      <c r="Q633" s="73">
        <v>0</v>
      </c>
      <c r="R633" s="73">
        <v>0</v>
      </c>
      <c r="S633" s="73">
        <v>1</v>
      </c>
      <c r="T633" s="73">
        <v>0</v>
      </c>
      <c r="U633" s="73">
        <v>0</v>
      </c>
      <c r="V633" s="73">
        <v>230</v>
      </c>
      <c r="W633" s="73"/>
      <c r="X633" s="73"/>
      <c r="Y633" s="73"/>
      <c r="Z633" s="73"/>
      <c r="AA633" s="73">
        <v>1</v>
      </c>
      <c r="AB633" s="74">
        <f t="shared" si="18"/>
        <v>10</v>
      </c>
      <c r="AC633" s="74"/>
    </row>
    <row r="634" spans="1:29" s="75" customFormat="1" ht="45" x14ac:dyDescent="0.25">
      <c r="A634" s="73">
        <v>624</v>
      </c>
      <c r="B634" s="73" t="s">
        <v>219</v>
      </c>
      <c r="C634" s="73" t="s">
        <v>190</v>
      </c>
      <c r="D634" s="73" t="s">
        <v>641</v>
      </c>
      <c r="E634" s="73" t="s">
        <v>545</v>
      </c>
      <c r="F634" s="76">
        <v>43390.843055555553</v>
      </c>
      <c r="G634" s="76">
        <v>43390.843055555553</v>
      </c>
      <c r="H634" s="73" t="s">
        <v>146</v>
      </c>
      <c r="I634" s="73">
        <v>0</v>
      </c>
      <c r="J634" s="73" t="s">
        <v>190</v>
      </c>
      <c r="K634" s="73"/>
      <c r="L634" s="73"/>
      <c r="M634" s="73">
        <f t="shared" si="19"/>
        <v>1</v>
      </c>
      <c r="N634" s="73">
        <v>0</v>
      </c>
      <c r="O634" s="73">
        <v>1</v>
      </c>
      <c r="P634" s="73">
        <v>0</v>
      </c>
      <c r="Q634" s="73">
        <v>0</v>
      </c>
      <c r="R634" s="73">
        <v>0</v>
      </c>
      <c r="S634" s="73">
        <v>1</v>
      </c>
      <c r="T634" s="73">
        <v>0</v>
      </c>
      <c r="U634" s="73">
        <v>0</v>
      </c>
      <c r="V634" s="73">
        <v>570</v>
      </c>
      <c r="W634" s="73"/>
      <c r="X634" s="73" t="s">
        <v>642</v>
      </c>
      <c r="Y634" s="73" t="s">
        <v>198</v>
      </c>
      <c r="Z634" s="73" t="s">
        <v>236</v>
      </c>
      <c r="AA634" s="73">
        <v>0</v>
      </c>
      <c r="AB634" s="74">
        <f t="shared" si="18"/>
        <v>10</v>
      </c>
      <c r="AC634" s="74"/>
    </row>
    <row r="635" spans="1:29" s="75" customFormat="1" ht="45" x14ac:dyDescent="0.25">
      <c r="A635" s="73">
        <v>625</v>
      </c>
      <c r="B635" s="73" t="s">
        <v>192</v>
      </c>
      <c r="C635" s="73" t="s">
        <v>190</v>
      </c>
      <c r="D635" s="73" t="s">
        <v>620</v>
      </c>
      <c r="E635" s="73" t="s">
        <v>545</v>
      </c>
      <c r="F635" s="76">
        <v>43391.415972222225</v>
      </c>
      <c r="G635" s="76">
        <v>43391.476388888892</v>
      </c>
      <c r="H635" s="73" t="s">
        <v>145</v>
      </c>
      <c r="I635" s="73">
        <v>1.450000000710133</v>
      </c>
      <c r="J635" s="73" t="s">
        <v>190</v>
      </c>
      <c r="K635" s="73"/>
      <c r="L635" s="73"/>
      <c r="M635" s="73">
        <f t="shared" si="19"/>
        <v>1</v>
      </c>
      <c r="N635" s="73">
        <v>0</v>
      </c>
      <c r="O635" s="73">
        <v>1</v>
      </c>
      <c r="P635" s="73">
        <v>0</v>
      </c>
      <c r="Q635" s="73">
        <v>0</v>
      </c>
      <c r="R635" s="73">
        <v>0</v>
      </c>
      <c r="S635" s="73">
        <v>1</v>
      </c>
      <c r="T635" s="73">
        <v>0</v>
      </c>
      <c r="U635" s="73">
        <v>0</v>
      </c>
      <c r="V635" s="73">
        <v>380</v>
      </c>
      <c r="W635" s="73"/>
      <c r="X635" s="73"/>
      <c r="Y635" s="73"/>
      <c r="Z635" s="73"/>
      <c r="AA635" s="73">
        <v>1</v>
      </c>
      <c r="AB635" s="74">
        <f t="shared" ref="AB635:AB690" si="20">MONTH(F635)</f>
        <v>10</v>
      </c>
      <c r="AC635" s="74"/>
    </row>
    <row r="636" spans="1:29" s="75" customFormat="1" ht="45" x14ac:dyDescent="0.25">
      <c r="A636" s="73">
        <v>626</v>
      </c>
      <c r="B636" s="73" t="s">
        <v>200</v>
      </c>
      <c r="C636" s="73" t="s">
        <v>190</v>
      </c>
      <c r="D636" s="73" t="s">
        <v>443</v>
      </c>
      <c r="E636" s="73" t="s">
        <v>545</v>
      </c>
      <c r="F636" s="76">
        <v>43391.426388888889</v>
      </c>
      <c r="G636" s="76">
        <v>43391.538888888892</v>
      </c>
      <c r="H636" s="73" t="s">
        <v>145</v>
      </c>
      <c r="I636" s="73">
        <v>2.6999999998952262</v>
      </c>
      <c r="J636" s="73" t="s">
        <v>190</v>
      </c>
      <c r="K636" s="73"/>
      <c r="L636" s="73"/>
      <c r="M636" s="73">
        <f t="shared" si="19"/>
        <v>1</v>
      </c>
      <c r="N636" s="73">
        <v>0</v>
      </c>
      <c r="O636" s="73">
        <v>1</v>
      </c>
      <c r="P636" s="73">
        <v>0</v>
      </c>
      <c r="Q636" s="73">
        <v>0</v>
      </c>
      <c r="R636" s="73">
        <v>0</v>
      </c>
      <c r="S636" s="73">
        <v>1</v>
      </c>
      <c r="T636" s="73">
        <v>0</v>
      </c>
      <c r="U636" s="73">
        <v>0</v>
      </c>
      <c r="V636" s="73">
        <v>810</v>
      </c>
      <c r="W636" s="73"/>
      <c r="X636" s="73"/>
      <c r="Y636" s="73"/>
      <c r="Z636" s="73"/>
      <c r="AA636" s="73">
        <v>1</v>
      </c>
      <c r="AB636" s="74">
        <f t="shared" si="20"/>
        <v>10</v>
      </c>
      <c r="AC636" s="74"/>
    </row>
    <row r="637" spans="1:29" s="75" customFormat="1" ht="45" x14ac:dyDescent="0.25">
      <c r="A637" s="73">
        <v>627</v>
      </c>
      <c r="B637" s="73" t="s">
        <v>200</v>
      </c>
      <c r="C637" s="73" t="s">
        <v>190</v>
      </c>
      <c r="D637" s="73" t="s">
        <v>260</v>
      </c>
      <c r="E637" s="73" t="s">
        <v>545</v>
      </c>
      <c r="F637" s="76">
        <v>43391.434027777781</v>
      </c>
      <c r="G637" s="76">
        <v>43391.7</v>
      </c>
      <c r="H637" s="73" t="s">
        <v>145</v>
      </c>
      <c r="I637" s="73">
        <v>6.383333332662005</v>
      </c>
      <c r="J637" s="73" t="s">
        <v>190</v>
      </c>
      <c r="K637" s="73"/>
      <c r="L637" s="73"/>
      <c r="M637" s="73">
        <f t="shared" si="19"/>
        <v>1</v>
      </c>
      <c r="N637" s="73">
        <v>0</v>
      </c>
      <c r="O637" s="73">
        <v>1</v>
      </c>
      <c r="P637" s="73">
        <v>0</v>
      </c>
      <c r="Q637" s="73">
        <v>0</v>
      </c>
      <c r="R637" s="73">
        <v>0</v>
      </c>
      <c r="S637" s="73">
        <v>1</v>
      </c>
      <c r="T637" s="73">
        <v>0</v>
      </c>
      <c r="U637" s="73">
        <v>0</v>
      </c>
      <c r="V637" s="73">
        <v>610</v>
      </c>
      <c r="W637" s="73"/>
      <c r="X637" s="73"/>
      <c r="Y637" s="73"/>
      <c r="Z637" s="73"/>
      <c r="AA637" s="73">
        <v>1</v>
      </c>
      <c r="AB637" s="74">
        <f t="shared" si="20"/>
        <v>10</v>
      </c>
      <c r="AC637" s="74"/>
    </row>
    <row r="638" spans="1:29" s="75" customFormat="1" ht="45" x14ac:dyDescent="0.25">
      <c r="A638" s="73">
        <v>628</v>
      </c>
      <c r="B638" s="73" t="s">
        <v>219</v>
      </c>
      <c r="C638" s="73" t="s">
        <v>190</v>
      </c>
      <c r="D638" s="73" t="s">
        <v>641</v>
      </c>
      <c r="E638" s="73" t="s">
        <v>545</v>
      </c>
      <c r="F638" s="76">
        <v>43391.646527777775</v>
      </c>
      <c r="G638" s="76">
        <v>43391.713888888888</v>
      </c>
      <c r="H638" s="73" t="s">
        <v>146</v>
      </c>
      <c r="I638" s="73">
        <v>1.616666666523088</v>
      </c>
      <c r="J638" s="73" t="s">
        <v>190</v>
      </c>
      <c r="K638" s="73"/>
      <c r="L638" s="73"/>
      <c r="M638" s="73">
        <f t="shared" si="19"/>
        <v>1</v>
      </c>
      <c r="N638" s="73">
        <v>0</v>
      </c>
      <c r="O638" s="73">
        <v>1</v>
      </c>
      <c r="P638" s="73">
        <v>0</v>
      </c>
      <c r="Q638" s="73">
        <v>0</v>
      </c>
      <c r="R638" s="73">
        <v>0</v>
      </c>
      <c r="S638" s="73">
        <v>1</v>
      </c>
      <c r="T638" s="73">
        <v>0</v>
      </c>
      <c r="U638" s="73">
        <v>0</v>
      </c>
      <c r="V638" s="73">
        <v>570</v>
      </c>
      <c r="W638" s="73"/>
      <c r="X638" s="73" t="s">
        <v>642</v>
      </c>
      <c r="Y638" s="73" t="s">
        <v>198</v>
      </c>
      <c r="Z638" s="73" t="s">
        <v>236</v>
      </c>
      <c r="AA638" s="73">
        <v>0</v>
      </c>
      <c r="AB638" s="74">
        <f t="shared" si="20"/>
        <v>10</v>
      </c>
      <c r="AC638" s="74"/>
    </row>
    <row r="639" spans="1:29" s="75" customFormat="1" ht="45" x14ac:dyDescent="0.25">
      <c r="A639" s="73">
        <v>629</v>
      </c>
      <c r="B639" s="73" t="s">
        <v>192</v>
      </c>
      <c r="C639" s="73" t="s">
        <v>190</v>
      </c>
      <c r="D639" s="73" t="s">
        <v>643</v>
      </c>
      <c r="E639" s="73" t="s">
        <v>545</v>
      </c>
      <c r="F639" s="76">
        <v>43395.412499999999</v>
      </c>
      <c r="G639" s="76">
        <v>43395.558333333334</v>
      </c>
      <c r="H639" s="73" t="s">
        <v>145</v>
      </c>
      <c r="I639" s="73">
        <v>3.4999999991850932</v>
      </c>
      <c r="J639" s="73" t="s">
        <v>190</v>
      </c>
      <c r="K639" s="73"/>
      <c r="L639" s="73"/>
      <c r="M639" s="73">
        <f t="shared" si="19"/>
        <v>1</v>
      </c>
      <c r="N639" s="73">
        <v>0</v>
      </c>
      <c r="O639" s="73">
        <v>1</v>
      </c>
      <c r="P639" s="73">
        <v>0</v>
      </c>
      <c r="Q639" s="73">
        <v>0</v>
      </c>
      <c r="R639" s="73">
        <v>0</v>
      </c>
      <c r="S639" s="73">
        <v>1</v>
      </c>
      <c r="T639" s="73">
        <v>0</v>
      </c>
      <c r="U639" s="73">
        <v>0</v>
      </c>
      <c r="V639" s="73">
        <v>580</v>
      </c>
      <c r="W639" s="73"/>
      <c r="X639" s="73"/>
      <c r="Y639" s="73"/>
      <c r="Z639" s="73"/>
      <c r="AA639" s="73">
        <v>1</v>
      </c>
      <c r="AB639" s="74">
        <f t="shared" si="20"/>
        <v>10</v>
      </c>
      <c r="AC639" s="74"/>
    </row>
    <row r="640" spans="1:29" s="75" customFormat="1" ht="45" x14ac:dyDescent="0.25">
      <c r="A640" s="73">
        <v>630</v>
      </c>
      <c r="B640" s="73" t="s">
        <v>208</v>
      </c>
      <c r="C640" s="73" t="s">
        <v>190</v>
      </c>
      <c r="D640" s="73" t="s">
        <v>644</v>
      </c>
      <c r="E640" s="73" t="s">
        <v>545</v>
      </c>
      <c r="F640" s="76">
        <v>43396.640277777777</v>
      </c>
      <c r="G640" s="76">
        <v>43396.776388888888</v>
      </c>
      <c r="H640" s="73" t="s">
        <v>145</v>
      </c>
      <c r="I640" s="73">
        <v>3.2666666664881632</v>
      </c>
      <c r="J640" s="73" t="s">
        <v>190</v>
      </c>
      <c r="K640" s="73"/>
      <c r="L640" s="73"/>
      <c r="M640" s="73">
        <f t="shared" si="19"/>
        <v>1</v>
      </c>
      <c r="N640" s="73">
        <v>0</v>
      </c>
      <c r="O640" s="73">
        <v>1</v>
      </c>
      <c r="P640" s="73">
        <v>0</v>
      </c>
      <c r="Q640" s="73">
        <v>0</v>
      </c>
      <c r="R640" s="73">
        <v>0</v>
      </c>
      <c r="S640" s="73">
        <v>1</v>
      </c>
      <c r="T640" s="73">
        <v>0</v>
      </c>
      <c r="U640" s="73">
        <v>0</v>
      </c>
      <c r="V640" s="73">
        <v>150</v>
      </c>
      <c r="W640" s="73"/>
      <c r="X640" s="73"/>
      <c r="Y640" s="73"/>
      <c r="Z640" s="73"/>
      <c r="AA640" s="73">
        <v>1</v>
      </c>
      <c r="AB640" s="74">
        <f t="shared" si="20"/>
        <v>10</v>
      </c>
      <c r="AC640" s="74"/>
    </row>
    <row r="641" spans="1:29" s="75" customFormat="1" ht="45" x14ac:dyDescent="0.25">
      <c r="A641" s="73">
        <v>631</v>
      </c>
      <c r="B641" s="73" t="s">
        <v>219</v>
      </c>
      <c r="C641" s="73" t="s">
        <v>190</v>
      </c>
      <c r="D641" s="73" t="s">
        <v>423</v>
      </c>
      <c r="E641" s="73" t="s">
        <v>545</v>
      </c>
      <c r="F641" s="76">
        <v>43398.405555555553</v>
      </c>
      <c r="G641" s="76">
        <v>43398.548611111109</v>
      </c>
      <c r="H641" s="73" t="s">
        <v>145</v>
      </c>
      <c r="I641" s="73">
        <v>3.4333333321264941</v>
      </c>
      <c r="J641" s="73" t="s">
        <v>190</v>
      </c>
      <c r="K641" s="73"/>
      <c r="L641" s="73"/>
      <c r="M641" s="73">
        <f t="shared" si="19"/>
        <v>1</v>
      </c>
      <c r="N641" s="73">
        <v>0</v>
      </c>
      <c r="O641" s="73">
        <v>1</v>
      </c>
      <c r="P641" s="73">
        <v>0</v>
      </c>
      <c r="Q641" s="73">
        <v>0</v>
      </c>
      <c r="R641" s="73">
        <v>0</v>
      </c>
      <c r="S641" s="73">
        <v>1</v>
      </c>
      <c r="T641" s="73">
        <v>0</v>
      </c>
      <c r="U641" s="73">
        <v>0</v>
      </c>
      <c r="V641" s="73">
        <v>720</v>
      </c>
      <c r="W641" s="73"/>
      <c r="X641" s="73"/>
      <c r="Y641" s="73"/>
      <c r="Z641" s="73"/>
      <c r="AA641" s="73">
        <v>1</v>
      </c>
      <c r="AB641" s="74">
        <f t="shared" si="20"/>
        <v>10</v>
      </c>
      <c r="AC641" s="74"/>
    </row>
    <row r="642" spans="1:29" s="75" customFormat="1" ht="45" x14ac:dyDescent="0.25">
      <c r="A642" s="73">
        <v>632</v>
      </c>
      <c r="B642" s="73" t="s">
        <v>200</v>
      </c>
      <c r="C642" s="73" t="s">
        <v>190</v>
      </c>
      <c r="D642" s="73" t="s">
        <v>428</v>
      </c>
      <c r="E642" s="73" t="s">
        <v>545</v>
      </c>
      <c r="F642" s="76">
        <v>43400.787499999999</v>
      </c>
      <c r="G642" s="76">
        <v>43400.787499999999</v>
      </c>
      <c r="H642" s="73" t="s">
        <v>146</v>
      </c>
      <c r="I642" s="73">
        <v>0</v>
      </c>
      <c r="J642" s="73" t="s">
        <v>190</v>
      </c>
      <c r="K642" s="73"/>
      <c r="L642" s="73"/>
      <c r="M642" s="73">
        <f t="shared" si="19"/>
        <v>1</v>
      </c>
      <c r="N642" s="73">
        <v>0</v>
      </c>
      <c r="O642" s="73">
        <v>1</v>
      </c>
      <c r="P642" s="73">
        <v>0</v>
      </c>
      <c r="Q642" s="73">
        <v>0</v>
      </c>
      <c r="R642" s="73">
        <v>0</v>
      </c>
      <c r="S642" s="73">
        <v>1</v>
      </c>
      <c r="T642" s="73">
        <v>0</v>
      </c>
      <c r="U642" s="73">
        <v>0</v>
      </c>
      <c r="V642" s="73">
        <v>680</v>
      </c>
      <c r="W642" s="73"/>
      <c r="X642" s="73" t="s">
        <v>645</v>
      </c>
      <c r="Y642" s="73" t="s">
        <v>198</v>
      </c>
      <c r="Z642" s="73" t="s">
        <v>236</v>
      </c>
      <c r="AA642" s="73">
        <v>0</v>
      </c>
      <c r="AB642" s="74">
        <f t="shared" si="20"/>
        <v>10</v>
      </c>
      <c r="AC642" s="74"/>
    </row>
    <row r="643" spans="1:29" s="75" customFormat="1" ht="45" x14ac:dyDescent="0.25">
      <c r="A643" s="73">
        <v>633</v>
      </c>
      <c r="B643" s="73" t="s">
        <v>189</v>
      </c>
      <c r="C643" s="73" t="s">
        <v>190</v>
      </c>
      <c r="D643" s="73" t="s">
        <v>253</v>
      </c>
      <c r="E643" s="73" t="s">
        <v>545</v>
      </c>
      <c r="F643" s="76">
        <v>43402.015972222223</v>
      </c>
      <c r="G643" s="76">
        <v>43402.015972222223</v>
      </c>
      <c r="H643" s="73" t="s">
        <v>146</v>
      </c>
      <c r="I643" s="73">
        <v>0</v>
      </c>
      <c r="J643" s="73" t="s">
        <v>190</v>
      </c>
      <c r="K643" s="73"/>
      <c r="L643" s="73"/>
      <c r="M643" s="73">
        <f t="shared" si="19"/>
        <v>1</v>
      </c>
      <c r="N643" s="73">
        <v>0</v>
      </c>
      <c r="O643" s="73">
        <v>1</v>
      </c>
      <c r="P643" s="73">
        <v>0</v>
      </c>
      <c r="Q643" s="73">
        <v>0</v>
      </c>
      <c r="R643" s="73">
        <v>0</v>
      </c>
      <c r="S643" s="73">
        <v>1</v>
      </c>
      <c r="T643" s="73">
        <v>0</v>
      </c>
      <c r="U643" s="73">
        <v>0</v>
      </c>
      <c r="V643" s="73">
        <v>550</v>
      </c>
      <c r="W643" s="73"/>
      <c r="X643" s="73" t="s">
        <v>646</v>
      </c>
      <c r="Y643" s="73" t="s">
        <v>647</v>
      </c>
      <c r="Z643" s="73" t="s">
        <v>349</v>
      </c>
      <c r="AA643" s="73">
        <v>0</v>
      </c>
      <c r="AB643" s="74">
        <f t="shared" si="20"/>
        <v>10</v>
      </c>
      <c r="AC643" s="74"/>
    </row>
    <row r="644" spans="1:29" s="75" customFormat="1" ht="45" x14ac:dyDescent="0.25">
      <c r="A644" s="73">
        <v>634</v>
      </c>
      <c r="B644" s="73" t="s">
        <v>219</v>
      </c>
      <c r="C644" s="73" t="s">
        <v>190</v>
      </c>
      <c r="D644" s="73" t="s">
        <v>254</v>
      </c>
      <c r="E644" s="73" t="s">
        <v>545</v>
      </c>
      <c r="F644" s="76">
        <v>43403.090277777781</v>
      </c>
      <c r="G644" s="76">
        <v>43403.385416666664</v>
      </c>
      <c r="H644" s="73" t="s">
        <v>146</v>
      </c>
      <c r="I644" s="73">
        <v>7.0833333335467614</v>
      </c>
      <c r="J644" s="73" t="s">
        <v>190</v>
      </c>
      <c r="K644" s="73"/>
      <c r="L644" s="73"/>
      <c r="M644" s="73">
        <f t="shared" si="19"/>
        <v>1</v>
      </c>
      <c r="N644" s="73">
        <v>0</v>
      </c>
      <c r="O644" s="73">
        <v>1</v>
      </c>
      <c r="P644" s="73">
        <v>0</v>
      </c>
      <c r="Q644" s="73">
        <v>0</v>
      </c>
      <c r="R644" s="73">
        <v>0</v>
      </c>
      <c r="S644" s="73">
        <v>1</v>
      </c>
      <c r="T644" s="73">
        <v>0</v>
      </c>
      <c r="U644" s="73">
        <v>0</v>
      </c>
      <c r="V644" s="73">
        <v>1350</v>
      </c>
      <c r="W644" s="73"/>
      <c r="X644" s="73" t="s">
        <v>648</v>
      </c>
      <c r="Y644" s="73" t="s">
        <v>649</v>
      </c>
      <c r="Z644" s="73" t="s">
        <v>382</v>
      </c>
      <c r="AA644" s="73">
        <v>0</v>
      </c>
      <c r="AB644" s="74">
        <f t="shared" si="20"/>
        <v>10</v>
      </c>
      <c r="AC644" s="74"/>
    </row>
    <row r="645" spans="1:29" s="75" customFormat="1" ht="45" x14ac:dyDescent="0.25">
      <c r="A645" s="73">
        <v>635</v>
      </c>
      <c r="B645" s="73" t="s">
        <v>200</v>
      </c>
      <c r="C645" s="73" t="s">
        <v>190</v>
      </c>
      <c r="D645" s="73" t="s">
        <v>466</v>
      </c>
      <c r="E645" s="73" t="s">
        <v>545</v>
      </c>
      <c r="F645" s="76">
        <v>43403.42291666667</v>
      </c>
      <c r="G645" s="76">
        <v>43403.521527777775</v>
      </c>
      <c r="H645" s="73" t="s">
        <v>145</v>
      </c>
      <c r="I645" s="73">
        <v>2.3666666663484648</v>
      </c>
      <c r="J645" s="73" t="s">
        <v>190</v>
      </c>
      <c r="K645" s="73"/>
      <c r="L645" s="73"/>
      <c r="M645" s="73">
        <f t="shared" si="19"/>
        <v>1</v>
      </c>
      <c r="N645" s="73">
        <v>0</v>
      </c>
      <c r="O645" s="73">
        <v>1</v>
      </c>
      <c r="P645" s="73">
        <v>0</v>
      </c>
      <c r="Q645" s="73">
        <v>0</v>
      </c>
      <c r="R645" s="73">
        <v>0</v>
      </c>
      <c r="S645" s="73">
        <v>1</v>
      </c>
      <c r="T645" s="73">
        <v>0</v>
      </c>
      <c r="U645" s="73">
        <v>0</v>
      </c>
      <c r="V645" s="73">
        <v>290</v>
      </c>
      <c r="W645" s="73"/>
      <c r="X645" s="73"/>
      <c r="Y645" s="73"/>
      <c r="Z645" s="73"/>
      <c r="AA645" s="73">
        <v>1</v>
      </c>
      <c r="AB645" s="74">
        <f t="shared" si="20"/>
        <v>10</v>
      </c>
      <c r="AC645" s="74"/>
    </row>
    <row r="646" spans="1:29" s="75" customFormat="1" ht="45" x14ac:dyDescent="0.25">
      <c r="A646" s="73">
        <v>636</v>
      </c>
      <c r="B646" s="73" t="s">
        <v>189</v>
      </c>
      <c r="C646" s="73" t="s">
        <v>190</v>
      </c>
      <c r="D646" s="73" t="s">
        <v>253</v>
      </c>
      <c r="E646" s="73" t="s">
        <v>545</v>
      </c>
      <c r="F646" s="76">
        <v>43406.423611111109</v>
      </c>
      <c r="G646" s="76">
        <v>43406.56527777778</v>
      </c>
      <c r="H646" s="73" t="s">
        <v>145</v>
      </c>
      <c r="I646" s="73">
        <v>3.4000000007799831</v>
      </c>
      <c r="J646" s="73" t="s">
        <v>190</v>
      </c>
      <c r="K646" s="73"/>
      <c r="L646" s="73"/>
      <c r="M646" s="73">
        <f t="shared" si="19"/>
        <v>1</v>
      </c>
      <c r="N646" s="73">
        <v>0</v>
      </c>
      <c r="O646" s="73">
        <v>1</v>
      </c>
      <c r="P646" s="73">
        <v>0</v>
      </c>
      <c r="Q646" s="73">
        <v>0</v>
      </c>
      <c r="R646" s="73">
        <v>0</v>
      </c>
      <c r="S646" s="73">
        <v>1</v>
      </c>
      <c r="T646" s="73">
        <v>0</v>
      </c>
      <c r="U646" s="73">
        <v>0</v>
      </c>
      <c r="V646" s="73">
        <v>550</v>
      </c>
      <c r="W646" s="73"/>
      <c r="X646" s="73"/>
      <c r="Y646" s="73"/>
      <c r="Z646" s="73"/>
      <c r="AA646" s="73">
        <v>1</v>
      </c>
      <c r="AB646" s="74">
        <f t="shared" si="20"/>
        <v>11</v>
      </c>
      <c r="AC646" s="74"/>
    </row>
    <row r="647" spans="1:29" s="75" customFormat="1" ht="45" x14ac:dyDescent="0.25">
      <c r="A647" s="73">
        <v>637</v>
      </c>
      <c r="B647" s="73" t="s">
        <v>200</v>
      </c>
      <c r="C647" s="73" t="s">
        <v>190</v>
      </c>
      <c r="D647" s="73" t="s">
        <v>326</v>
      </c>
      <c r="E647" s="73" t="s">
        <v>545</v>
      </c>
      <c r="F647" s="76">
        <v>43413.476388888892</v>
      </c>
      <c r="G647" s="76">
        <v>43413.572916666664</v>
      </c>
      <c r="H647" s="73" t="s">
        <v>145</v>
      </c>
      <c r="I647" s="73">
        <v>2.3166666672332208</v>
      </c>
      <c r="J647" s="73" t="s">
        <v>190</v>
      </c>
      <c r="K647" s="73"/>
      <c r="L647" s="73"/>
      <c r="M647" s="73">
        <f t="shared" si="19"/>
        <v>3</v>
      </c>
      <c r="N647" s="73">
        <v>0</v>
      </c>
      <c r="O647" s="73">
        <v>1</v>
      </c>
      <c r="P647" s="73">
        <v>2</v>
      </c>
      <c r="Q647" s="73">
        <v>0</v>
      </c>
      <c r="R647" s="73">
        <v>0</v>
      </c>
      <c r="S647" s="73">
        <v>3</v>
      </c>
      <c r="T647" s="73">
        <v>0</v>
      </c>
      <c r="U647" s="73">
        <v>0</v>
      </c>
      <c r="V647" s="73">
        <v>120</v>
      </c>
      <c r="W647" s="73"/>
      <c r="X647" s="73"/>
      <c r="Y647" s="73"/>
      <c r="Z647" s="73"/>
      <c r="AA647" s="73">
        <v>1</v>
      </c>
      <c r="AB647" s="74">
        <f t="shared" si="20"/>
        <v>11</v>
      </c>
      <c r="AC647" s="74"/>
    </row>
    <row r="648" spans="1:29" s="75" customFormat="1" ht="45" x14ac:dyDescent="0.25">
      <c r="A648" s="73">
        <v>638</v>
      </c>
      <c r="B648" s="73" t="s">
        <v>189</v>
      </c>
      <c r="C648" s="73" t="s">
        <v>262</v>
      </c>
      <c r="D648" s="73" t="s">
        <v>650</v>
      </c>
      <c r="E648" s="73" t="s">
        <v>545</v>
      </c>
      <c r="F648" s="76">
        <v>43414.362500000003</v>
      </c>
      <c r="G648" s="76">
        <v>43414.37777777778</v>
      </c>
      <c r="H648" s="73" t="s">
        <v>146</v>
      </c>
      <c r="I648" s="73">
        <v>0.36666666716337198</v>
      </c>
      <c r="J648" s="73" t="s">
        <v>190</v>
      </c>
      <c r="K648" s="73"/>
      <c r="L648" s="73"/>
      <c r="M648" s="73">
        <f t="shared" si="19"/>
        <v>1</v>
      </c>
      <c r="N648" s="73">
        <v>0</v>
      </c>
      <c r="O648" s="73">
        <v>1</v>
      </c>
      <c r="P648" s="73">
        <v>0</v>
      </c>
      <c r="Q648" s="73">
        <v>0</v>
      </c>
      <c r="R648" s="73">
        <v>0</v>
      </c>
      <c r="S648" s="73">
        <v>1</v>
      </c>
      <c r="T648" s="73">
        <v>0</v>
      </c>
      <c r="U648" s="73">
        <v>0</v>
      </c>
      <c r="V648" s="73">
        <v>820</v>
      </c>
      <c r="W648" s="73"/>
      <c r="X648" s="73" t="s">
        <v>651</v>
      </c>
      <c r="Y648" s="73" t="s">
        <v>652</v>
      </c>
      <c r="Z648" s="73" t="s">
        <v>653</v>
      </c>
      <c r="AA648" s="73">
        <v>1</v>
      </c>
      <c r="AB648" s="74">
        <f t="shared" si="20"/>
        <v>11</v>
      </c>
      <c r="AC648" s="74"/>
    </row>
    <row r="649" spans="1:29" s="75" customFormat="1" ht="45" x14ac:dyDescent="0.25">
      <c r="A649" s="73">
        <v>639</v>
      </c>
      <c r="B649" s="73" t="s">
        <v>189</v>
      </c>
      <c r="C649" s="73" t="s">
        <v>190</v>
      </c>
      <c r="D649" s="73" t="s">
        <v>328</v>
      </c>
      <c r="E649" s="73" t="s">
        <v>545</v>
      </c>
      <c r="F649" s="76">
        <v>43414.45</v>
      </c>
      <c r="G649" s="76">
        <v>43414.46875</v>
      </c>
      <c r="H649" s="73" t="s">
        <v>145</v>
      </c>
      <c r="I649" s="73">
        <v>0.45000000006984919</v>
      </c>
      <c r="J649" s="73" t="s">
        <v>190</v>
      </c>
      <c r="K649" s="73"/>
      <c r="L649" s="73"/>
      <c r="M649" s="73">
        <f t="shared" si="19"/>
        <v>1</v>
      </c>
      <c r="N649" s="73">
        <v>0</v>
      </c>
      <c r="O649" s="73">
        <v>1</v>
      </c>
      <c r="P649" s="73">
        <v>0</v>
      </c>
      <c r="Q649" s="73">
        <v>0</v>
      </c>
      <c r="R649" s="73">
        <v>0</v>
      </c>
      <c r="S649" s="73">
        <v>1</v>
      </c>
      <c r="T649" s="73">
        <v>0</v>
      </c>
      <c r="U649" s="73">
        <v>0</v>
      </c>
      <c r="V649" s="73">
        <v>60</v>
      </c>
      <c r="W649" s="73"/>
      <c r="X649" s="73"/>
      <c r="Y649" s="73"/>
      <c r="Z649" s="73"/>
      <c r="AA649" s="73">
        <v>1</v>
      </c>
      <c r="AB649" s="74">
        <f t="shared" si="20"/>
        <v>11</v>
      </c>
      <c r="AC649" s="74"/>
    </row>
    <row r="650" spans="1:29" s="75" customFormat="1" ht="45" x14ac:dyDescent="0.25">
      <c r="A650" s="73">
        <v>640</v>
      </c>
      <c r="B650" s="73" t="s">
        <v>200</v>
      </c>
      <c r="C650" s="73" t="s">
        <v>190</v>
      </c>
      <c r="D650" s="73" t="s">
        <v>282</v>
      </c>
      <c r="E650" s="73" t="s">
        <v>545</v>
      </c>
      <c r="F650" s="76">
        <v>43414.492361111108</v>
      </c>
      <c r="G650" s="76">
        <v>43414.565972222219</v>
      </c>
      <c r="H650" s="73" t="s">
        <v>145</v>
      </c>
      <c r="I650" s="73">
        <v>1.76666666631354</v>
      </c>
      <c r="J650" s="73" t="s">
        <v>190</v>
      </c>
      <c r="K650" s="73"/>
      <c r="L650" s="73"/>
      <c r="M650" s="73">
        <f t="shared" si="19"/>
        <v>1</v>
      </c>
      <c r="N650" s="73">
        <v>0</v>
      </c>
      <c r="O650" s="73">
        <v>1</v>
      </c>
      <c r="P650" s="73">
        <v>0</v>
      </c>
      <c r="Q650" s="73">
        <v>0</v>
      </c>
      <c r="R650" s="73">
        <v>0</v>
      </c>
      <c r="S650" s="73">
        <v>1</v>
      </c>
      <c r="T650" s="73">
        <v>0</v>
      </c>
      <c r="U650" s="73">
        <v>0</v>
      </c>
      <c r="V650" s="73">
        <v>120</v>
      </c>
      <c r="W650" s="73"/>
      <c r="X650" s="73"/>
      <c r="Y650" s="73"/>
      <c r="Z650" s="73"/>
      <c r="AA650" s="73">
        <v>1</v>
      </c>
      <c r="AB650" s="74">
        <f t="shared" si="20"/>
        <v>11</v>
      </c>
      <c r="AC650" s="74"/>
    </row>
    <row r="651" spans="1:29" s="75" customFormat="1" ht="45" x14ac:dyDescent="0.25">
      <c r="A651" s="73">
        <v>641</v>
      </c>
      <c r="B651" s="73" t="s">
        <v>189</v>
      </c>
      <c r="C651" s="73" t="s">
        <v>190</v>
      </c>
      <c r="D651" s="73" t="s">
        <v>421</v>
      </c>
      <c r="E651" s="73" t="s">
        <v>545</v>
      </c>
      <c r="F651" s="76">
        <v>43415.318055555559</v>
      </c>
      <c r="G651" s="76">
        <v>43415.334722222222</v>
      </c>
      <c r="H651" s="73" t="s">
        <v>146</v>
      </c>
      <c r="I651" s="73">
        <v>0.3999999983352609</v>
      </c>
      <c r="J651" s="73" t="s">
        <v>190</v>
      </c>
      <c r="K651" s="73"/>
      <c r="L651" s="73"/>
      <c r="M651" s="73">
        <f t="shared" si="19"/>
        <v>2</v>
      </c>
      <c r="N651" s="73">
        <v>0</v>
      </c>
      <c r="O651" s="73">
        <v>1</v>
      </c>
      <c r="P651" s="73">
        <v>1</v>
      </c>
      <c r="Q651" s="73">
        <v>0</v>
      </c>
      <c r="R651" s="73">
        <v>0</v>
      </c>
      <c r="S651" s="73">
        <v>2</v>
      </c>
      <c r="T651" s="73">
        <v>0</v>
      </c>
      <c r="U651" s="73">
        <v>0</v>
      </c>
      <c r="V651" s="73">
        <v>0</v>
      </c>
      <c r="W651" s="73"/>
      <c r="X651" s="73" t="s">
        <v>651</v>
      </c>
      <c r="Y651" s="73" t="s">
        <v>652</v>
      </c>
      <c r="Z651" s="73" t="s">
        <v>653</v>
      </c>
      <c r="AA651" s="73">
        <v>1</v>
      </c>
      <c r="AB651" s="74">
        <f t="shared" si="20"/>
        <v>11</v>
      </c>
      <c r="AC651" s="74"/>
    </row>
    <row r="652" spans="1:29" s="75" customFormat="1" ht="45" x14ac:dyDescent="0.25">
      <c r="A652" s="73">
        <v>642</v>
      </c>
      <c r="B652" s="73" t="s">
        <v>189</v>
      </c>
      <c r="C652" s="73" t="s">
        <v>190</v>
      </c>
      <c r="D652" s="73" t="s">
        <v>372</v>
      </c>
      <c r="E652" s="73" t="s">
        <v>545</v>
      </c>
      <c r="F652" s="76">
        <v>43415.493750000001</v>
      </c>
      <c r="G652" s="76">
        <v>43415.587500000001</v>
      </c>
      <c r="H652" s="73" t="s">
        <v>145</v>
      </c>
      <c r="I652" s="73">
        <v>2.25</v>
      </c>
      <c r="J652" s="73" t="s">
        <v>190</v>
      </c>
      <c r="K652" s="73"/>
      <c r="L652" s="73"/>
      <c r="M652" s="73">
        <f t="shared" ref="M652:M690" si="21">SUM(N652:P652)</f>
        <v>1</v>
      </c>
      <c r="N652" s="73">
        <v>0</v>
      </c>
      <c r="O652" s="73">
        <v>1</v>
      </c>
      <c r="P652" s="73">
        <v>0</v>
      </c>
      <c r="Q652" s="73">
        <v>0</v>
      </c>
      <c r="R652" s="73">
        <v>0</v>
      </c>
      <c r="S652" s="73">
        <v>1</v>
      </c>
      <c r="T652" s="73">
        <v>0</v>
      </c>
      <c r="U652" s="73">
        <v>0</v>
      </c>
      <c r="V652" s="73">
        <v>1470</v>
      </c>
      <c r="W652" s="73"/>
      <c r="X652" s="73"/>
      <c r="Y652" s="73"/>
      <c r="Z652" s="73"/>
      <c r="AA652" s="73">
        <v>1</v>
      </c>
      <c r="AB652" s="74">
        <f t="shared" si="20"/>
        <v>11</v>
      </c>
      <c r="AC652" s="74"/>
    </row>
    <row r="653" spans="1:29" s="75" customFormat="1" ht="45" x14ac:dyDescent="0.25">
      <c r="A653" s="73">
        <v>643</v>
      </c>
      <c r="B653" s="73" t="s">
        <v>200</v>
      </c>
      <c r="C653" s="73" t="s">
        <v>190</v>
      </c>
      <c r="D653" s="73" t="s">
        <v>483</v>
      </c>
      <c r="E653" s="73" t="s">
        <v>545</v>
      </c>
      <c r="F653" s="76">
        <v>43417.458333333336</v>
      </c>
      <c r="G653" s="76">
        <v>43417.510416666664</v>
      </c>
      <c r="H653" s="73" t="s">
        <v>145</v>
      </c>
      <c r="I653" s="73">
        <v>1.2500000016298149</v>
      </c>
      <c r="J653" s="73" t="s">
        <v>190</v>
      </c>
      <c r="K653" s="73"/>
      <c r="L653" s="73"/>
      <c r="M653" s="73">
        <f t="shared" si="21"/>
        <v>1</v>
      </c>
      <c r="N653" s="73">
        <v>0</v>
      </c>
      <c r="O653" s="73">
        <v>1</v>
      </c>
      <c r="P653" s="73">
        <v>0</v>
      </c>
      <c r="Q653" s="73">
        <v>0</v>
      </c>
      <c r="R653" s="73">
        <v>0</v>
      </c>
      <c r="S653" s="73">
        <v>1</v>
      </c>
      <c r="T653" s="73">
        <v>0</v>
      </c>
      <c r="U653" s="73">
        <v>0</v>
      </c>
      <c r="V653" s="73">
        <v>440</v>
      </c>
      <c r="W653" s="73"/>
      <c r="X653" s="73"/>
      <c r="Y653" s="73"/>
      <c r="Z653" s="73"/>
      <c r="AA653" s="73">
        <v>1</v>
      </c>
      <c r="AB653" s="74">
        <f t="shared" si="20"/>
        <v>11</v>
      </c>
      <c r="AC653" s="74"/>
    </row>
    <row r="654" spans="1:29" s="75" customFormat="1" ht="45" x14ac:dyDescent="0.25">
      <c r="A654" s="73">
        <v>644</v>
      </c>
      <c r="B654" s="73" t="s">
        <v>200</v>
      </c>
      <c r="C654" s="73" t="s">
        <v>190</v>
      </c>
      <c r="D654" s="73" t="s">
        <v>611</v>
      </c>
      <c r="E654" s="73" t="s">
        <v>545</v>
      </c>
      <c r="F654" s="76">
        <v>43420.525000000001</v>
      </c>
      <c r="G654" s="76">
        <v>43420.722916666666</v>
      </c>
      <c r="H654" s="73" t="s">
        <v>145</v>
      </c>
      <c r="I654" s="73">
        <v>4.7500000008149073</v>
      </c>
      <c r="J654" s="73" t="s">
        <v>190</v>
      </c>
      <c r="K654" s="73"/>
      <c r="L654" s="73"/>
      <c r="M654" s="73">
        <f t="shared" si="21"/>
        <v>1</v>
      </c>
      <c r="N654" s="73">
        <v>0</v>
      </c>
      <c r="O654" s="73">
        <v>1</v>
      </c>
      <c r="P654" s="73">
        <v>0</v>
      </c>
      <c r="Q654" s="73">
        <v>0</v>
      </c>
      <c r="R654" s="73">
        <v>0</v>
      </c>
      <c r="S654" s="73">
        <v>1</v>
      </c>
      <c r="T654" s="73">
        <v>0</v>
      </c>
      <c r="U654" s="73">
        <v>0</v>
      </c>
      <c r="V654" s="73">
        <v>0</v>
      </c>
      <c r="W654" s="73"/>
      <c r="X654" s="73"/>
      <c r="Y654" s="73"/>
      <c r="Z654" s="73"/>
      <c r="AA654" s="73">
        <v>1</v>
      </c>
      <c r="AB654" s="74">
        <f t="shared" si="20"/>
        <v>11</v>
      </c>
      <c r="AC654" s="74"/>
    </row>
    <row r="655" spans="1:29" s="75" customFormat="1" ht="45" x14ac:dyDescent="0.25">
      <c r="A655" s="73">
        <v>645</v>
      </c>
      <c r="B655" s="73" t="s">
        <v>208</v>
      </c>
      <c r="C655" s="73" t="s">
        <v>190</v>
      </c>
      <c r="D655" s="73" t="s">
        <v>324</v>
      </c>
      <c r="E655" s="73" t="s">
        <v>545</v>
      </c>
      <c r="F655" s="76">
        <v>43421.541666666664</v>
      </c>
      <c r="G655" s="76">
        <v>43421.638888888891</v>
      </c>
      <c r="H655" s="73" t="s">
        <v>146</v>
      </c>
      <c r="I655" s="73">
        <v>2.3333333327318542</v>
      </c>
      <c r="J655" s="73" t="s">
        <v>190</v>
      </c>
      <c r="K655" s="73"/>
      <c r="L655" s="73"/>
      <c r="M655" s="73">
        <f t="shared" si="21"/>
        <v>1</v>
      </c>
      <c r="N655" s="73">
        <v>0</v>
      </c>
      <c r="O655" s="73">
        <v>1</v>
      </c>
      <c r="P655" s="73">
        <v>0</v>
      </c>
      <c r="Q655" s="73">
        <v>0</v>
      </c>
      <c r="R655" s="73">
        <v>0</v>
      </c>
      <c r="S655" s="73">
        <v>1</v>
      </c>
      <c r="T655" s="73">
        <v>0</v>
      </c>
      <c r="U655" s="73">
        <v>0</v>
      </c>
      <c r="V655" s="73">
        <v>180</v>
      </c>
      <c r="W655" s="73"/>
      <c r="X655" s="73" t="s">
        <v>651</v>
      </c>
      <c r="Y655" s="73" t="s">
        <v>652</v>
      </c>
      <c r="Z655" s="73" t="s">
        <v>653</v>
      </c>
      <c r="AA655" s="73">
        <v>1</v>
      </c>
      <c r="AB655" s="74">
        <f t="shared" si="20"/>
        <v>11</v>
      </c>
      <c r="AC655" s="74"/>
    </row>
    <row r="656" spans="1:29" s="75" customFormat="1" ht="45" x14ac:dyDescent="0.25">
      <c r="A656" s="73">
        <v>646</v>
      </c>
      <c r="B656" s="73" t="s">
        <v>200</v>
      </c>
      <c r="C656" s="73" t="s">
        <v>190</v>
      </c>
      <c r="D656" s="73" t="s">
        <v>281</v>
      </c>
      <c r="E656" s="73" t="s">
        <v>545</v>
      </c>
      <c r="F656" s="76">
        <v>43424.625</v>
      </c>
      <c r="G656" s="76">
        <v>43424.722222222219</v>
      </c>
      <c r="H656" s="73" t="s">
        <v>145</v>
      </c>
      <c r="I656" s="73">
        <v>2.3333333327318542</v>
      </c>
      <c r="J656" s="73" t="s">
        <v>190</v>
      </c>
      <c r="K656" s="73"/>
      <c r="L656" s="73"/>
      <c r="M656" s="73">
        <f t="shared" si="21"/>
        <v>2</v>
      </c>
      <c r="N656" s="73">
        <v>0</v>
      </c>
      <c r="O656" s="73">
        <v>1</v>
      </c>
      <c r="P656" s="73">
        <v>1</v>
      </c>
      <c r="Q656" s="73">
        <v>0</v>
      </c>
      <c r="R656" s="73">
        <v>0</v>
      </c>
      <c r="S656" s="73">
        <v>2</v>
      </c>
      <c r="T656" s="73">
        <v>0</v>
      </c>
      <c r="U656" s="73">
        <v>0</v>
      </c>
      <c r="V656" s="73">
        <v>260</v>
      </c>
      <c r="W656" s="73"/>
      <c r="X656" s="73"/>
      <c r="Y656" s="73"/>
      <c r="Z656" s="73"/>
      <c r="AA656" s="73">
        <v>1</v>
      </c>
      <c r="AB656" s="74">
        <f t="shared" si="20"/>
        <v>11</v>
      </c>
      <c r="AC656" s="74"/>
    </row>
    <row r="657" spans="1:29" s="75" customFormat="1" ht="45" x14ac:dyDescent="0.25">
      <c r="A657" s="73">
        <v>647</v>
      </c>
      <c r="B657" s="73" t="s">
        <v>208</v>
      </c>
      <c r="C657" s="73" t="s">
        <v>190</v>
      </c>
      <c r="D657" s="73" t="s">
        <v>329</v>
      </c>
      <c r="E657" s="73" t="s">
        <v>545</v>
      </c>
      <c r="F657" s="76">
        <v>43426.48333333333</v>
      </c>
      <c r="G657" s="76">
        <v>43426.756944444445</v>
      </c>
      <c r="H657" s="73" t="s">
        <v>145</v>
      </c>
      <c r="I657" s="73">
        <v>6.5666666688630357</v>
      </c>
      <c r="J657" s="73" t="s">
        <v>190</v>
      </c>
      <c r="K657" s="73"/>
      <c r="L657" s="73"/>
      <c r="M657" s="73">
        <f t="shared" si="21"/>
        <v>1</v>
      </c>
      <c r="N657" s="73">
        <v>0</v>
      </c>
      <c r="O657" s="73">
        <v>1</v>
      </c>
      <c r="P657" s="73">
        <v>0</v>
      </c>
      <c r="Q657" s="73">
        <v>0</v>
      </c>
      <c r="R657" s="73">
        <v>0</v>
      </c>
      <c r="S657" s="73">
        <v>1</v>
      </c>
      <c r="T657" s="73">
        <v>0</v>
      </c>
      <c r="U657" s="73">
        <v>0</v>
      </c>
      <c r="V657" s="73">
        <v>140</v>
      </c>
      <c r="W657" s="73"/>
      <c r="X657" s="73"/>
      <c r="Y657" s="73"/>
      <c r="Z657" s="73"/>
      <c r="AA657" s="73">
        <v>1</v>
      </c>
      <c r="AB657" s="74">
        <f t="shared" si="20"/>
        <v>11</v>
      </c>
      <c r="AC657" s="74"/>
    </row>
    <row r="658" spans="1:29" s="75" customFormat="1" ht="45" x14ac:dyDescent="0.25">
      <c r="A658" s="73">
        <v>648</v>
      </c>
      <c r="B658" s="73" t="s">
        <v>208</v>
      </c>
      <c r="C658" s="73" t="s">
        <v>190</v>
      </c>
      <c r="D658" s="73" t="s">
        <v>227</v>
      </c>
      <c r="E658" s="73" t="s">
        <v>545</v>
      </c>
      <c r="F658" s="76">
        <v>43427.481249999997</v>
      </c>
      <c r="G658" s="76">
        <v>43427.754861111112</v>
      </c>
      <c r="H658" s="73" t="s">
        <v>145</v>
      </c>
      <c r="I658" s="73">
        <v>6.566666666418314</v>
      </c>
      <c r="J658" s="73" t="s">
        <v>190</v>
      </c>
      <c r="K658" s="73"/>
      <c r="L658" s="73"/>
      <c r="M658" s="73">
        <f t="shared" si="21"/>
        <v>1</v>
      </c>
      <c r="N658" s="73">
        <v>0</v>
      </c>
      <c r="O658" s="73">
        <v>1</v>
      </c>
      <c r="P658" s="73">
        <v>0</v>
      </c>
      <c r="Q658" s="73">
        <v>0</v>
      </c>
      <c r="R658" s="73">
        <v>0</v>
      </c>
      <c r="S658" s="73">
        <v>1</v>
      </c>
      <c r="T658" s="73">
        <v>0</v>
      </c>
      <c r="U658" s="73">
        <v>0</v>
      </c>
      <c r="V658" s="73">
        <v>390</v>
      </c>
      <c r="W658" s="73"/>
      <c r="X658" s="73"/>
      <c r="Y658" s="73"/>
      <c r="Z658" s="73"/>
      <c r="AA658" s="73">
        <v>1</v>
      </c>
      <c r="AB658" s="74">
        <f t="shared" si="20"/>
        <v>11</v>
      </c>
      <c r="AC658" s="74"/>
    </row>
    <row r="659" spans="1:29" s="75" customFormat="1" ht="45" x14ac:dyDescent="0.25">
      <c r="A659" s="73">
        <v>649</v>
      </c>
      <c r="B659" s="73" t="s">
        <v>219</v>
      </c>
      <c r="C659" s="73" t="s">
        <v>190</v>
      </c>
      <c r="D659" s="73" t="s">
        <v>417</v>
      </c>
      <c r="E659" s="73" t="s">
        <v>545</v>
      </c>
      <c r="F659" s="76">
        <v>43428.575694444444</v>
      </c>
      <c r="G659" s="76">
        <v>43428.770833333336</v>
      </c>
      <c r="H659" s="73" t="s">
        <v>146</v>
      </c>
      <c r="I659" s="73">
        <v>4.683333333581686</v>
      </c>
      <c r="J659" s="73" t="s">
        <v>190</v>
      </c>
      <c r="K659" s="73"/>
      <c r="L659" s="73"/>
      <c r="M659" s="73">
        <f t="shared" si="21"/>
        <v>1</v>
      </c>
      <c r="N659" s="73">
        <v>0</v>
      </c>
      <c r="O659" s="73">
        <v>1</v>
      </c>
      <c r="P659" s="73">
        <v>0</v>
      </c>
      <c r="Q659" s="73">
        <v>0</v>
      </c>
      <c r="R659" s="73">
        <v>0</v>
      </c>
      <c r="S659" s="73">
        <v>1</v>
      </c>
      <c r="T659" s="73">
        <v>0</v>
      </c>
      <c r="U659" s="73">
        <v>0</v>
      </c>
      <c r="V659" s="73">
        <v>190</v>
      </c>
      <c r="W659" s="73"/>
      <c r="X659" s="73" t="s">
        <v>651</v>
      </c>
      <c r="Y659" s="73" t="s">
        <v>652</v>
      </c>
      <c r="Z659" s="73" t="s">
        <v>653</v>
      </c>
      <c r="AA659" s="73">
        <v>1</v>
      </c>
      <c r="AB659" s="74">
        <f t="shared" si="20"/>
        <v>11</v>
      </c>
      <c r="AC659" s="74"/>
    </row>
    <row r="660" spans="1:29" s="75" customFormat="1" ht="45" x14ac:dyDescent="0.25">
      <c r="A660" s="73">
        <v>650</v>
      </c>
      <c r="B660" s="73" t="s">
        <v>189</v>
      </c>
      <c r="C660" s="73" t="s">
        <v>190</v>
      </c>
      <c r="D660" s="73" t="s">
        <v>253</v>
      </c>
      <c r="E660" s="73" t="s">
        <v>545</v>
      </c>
      <c r="F660" s="76">
        <v>43428.654861111114</v>
      </c>
      <c r="G660" s="76">
        <v>43428.772222222222</v>
      </c>
      <c r="H660" s="73" t="s">
        <v>145</v>
      </c>
      <c r="I660" s="73">
        <v>2.816666666418314</v>
      </c>
      <c r="J660" s="73" t="s">
        <v>190</v>
      </c>
      <c r="K660" s="73"/>
      <c r="L660" s="73"/>
      <c r="M660" s="73">
        <f t="shared" si="21"/>
        <v>1</v>
      </c>
      <c r="N660" s="73">
        <v>0</v>
      </c>
      <c r="O660" s="73">
        <v>1</v>
      </c>
      <c r="P660" s="73">
        <v>0</v>
      </c>
      <c r="Q660" s="73">
        <v>0</v>
      </c>
      <c r="R660" s="73">
        <v>0</v>
      </c>
      <c r="S660" s="73">
        <v>1</v>
      </c>
      <c r="T660" s="73">
        <v>0</v>
      </c>
      <c r="U660" s="73">
        <v>0</v>
      </c>
      <c r="V660" s="73">
        <v>550</v>
      </c>
      <c r="W660" s="73"/>
      <c r="X660" s="73"/>
      <c r="Y660" s="73"/>
      <c r="Z660" s="73"/>
      <c r="AA660" s="73">
        <v>1</v>
      </c>
      <c r="AB660" s="74">
        <f t="shared" si="20"/>
        <v>11</v>
      </c>
      <c r="AC660" s="74"/>
    </row>
    <row r="661" spans="1:29" s="75" customFormat="1" ht="45" x14ac:dyDescent="0.25">
      <c r="A661" s="73">
        <v>651</v>
      </c>
      <c r="B661" s="73" t="s">
        <v>208</v>
      </c>
      <c r="C661" s="73" t="s">
        <v>190</v>
      </c>
      <c r="D661" s="73" t="s">
        <v>299</v>
      </c>
      <c r="E661" s="73" t="s">
        <v>545</v>
      </c>
      <c r="F661" s="76">
        <v>43428.657638888886</v>
      </c>
      <c r="G661" s="76">
        <v>43428.725694444445</v>
      </c>
      <c r="H661" s="73" t="s">
        <v>145</v>
      </c>
      <c r="I661" s="73">
        <v>1.6333333320217209</v>
      </c>
      <c r="J661" s="73" t="s">
        <v>190</v>
      </c>
      <c r="K661" s="73"/>
      <c r="L661" s="73"/>
      <c r="M661" s="73">
        <f t="shared" si="21"/>
        <v>1</v>
      </c>
      <c r="N661" s="73">
        <v>0</v>
      </c>
      <c r="O661" s="73">
        <v>1</v>
      </c>
      <c r="P661" s="73">
        <v>0</v>
      </c>
      <c r="Q661" s="73">
        <v>0</v>
      </c>
      <c r="R661" s="73">
        <v>0</v>
      </c>
      <c r="S661" s="73">
        <v>1</v>
      </c>
      <c r="T661" s="73">
        <v>0</v>
      </c>
      <c r="U661" s="73">
        <v>0</v>
      </c>
      <c r="V661" s="73">
        <v>330</v>
      </c>
      <c r="W661" s="73"/>
      <c r="X661" s="73"/>
      <c r="Y661" s="73"/>
      <c r="Z661" s="73"/>
      <c r="AA661" s="73">
        <v>1</v>
      </c>
      <c r="AB661" s="74">
        <f t="shared" si="20"/>
        <v>11</v>
      </c>
      <c r="AC661" s="74"/>
    </row>
    <row r="662" spans="1:29" s="75" customFormat="1" ht="45" x14ac:dyDescent="0.25">
      <c r="A662" s="73">
        <v>652</v>
      </c>
      <c r="B662" s="73" t="s">
        <v>200</v>
      </c>
      <c r="C662" s="73" t="s">
        <v>190</v>
      </c>
      <c r="D662" s="73" t="s">
        <v>654</v>
      </c>
      <c r="E662" s="73" t="s">
        <v>545</v>
      </c>
      <c r="F662" s="76">
        <v>43429.436805555553</v>
      </c>
      <c r="G662" s="76">
        <v>43429.491666666669</v>
      </c>
      <c r="H662" s="73" t="s">
        <v>145</v>
      </c>
      <c r="I662" s="73">
        <v>1.316666666418314</v>
      </c>
      <c r="J662" s="73" t="s">
        <v>190</v>
      </c>
      <c r="K662" s="73"/>
      <c r="L662" s="73"/>
      <c r="M662" s="73">
        <f t="shared" si="21"/>
        <v>5</v>
      </c>
      <c r="N662" s="73">
        <v>0</v>
      </c>
      <c r="O662" s="73">
        <v>1</v>
      </c>
      <c r="P662" s="73">
        <v>4</v>
      </c>
      <c r="Q662" s="73">
        <v>0</v>
      </c>
      <c r="R662" s="73">
        <v>0</v>
      </c>
      <c r="S662" s="73">
        <v>5</v>
      </c>
      <c r="T662" s="73">
        <v>0</v>
      </c>
      <c r="U662" s="73">
        <v>0</v>
      </c>
      <c r="V662" s="73">
        <v>600</v>
      </c>
      <c r="W662" s="73"/>
      <c r="X662" s="73"/>
      <c r="Y662" s="73"/>
      <c r="Z662" s="73"/>
      <c r="AA662" s="73">
        <v>1</v>
      </c>
      <c r="AB662" s="74">
        <f t="shared" si="20"/>
        <v>11</v>
      </c>
      <c r="AC662" s="74"/>
    </row>
    <row r="663" spans="1:29" s="75" customFormat="1" ht="45" x14ac:dyDescent="0.25">
      <c r="A663" s="73">
        <v>653</v>
      </c>
      <c r="B663" s="73" t="s">
        <v>200</v>
      </c>
      <c r="C663" s="73" t="s">
        <v>190</v>
      </c>
      <c r="D663" s="73" t="s">
        <v>256</v>
      </c>
      <c r="E663" s="73" t="s">
        <v>545</v>
      </c>
      <c r="F663" s="76">
        <v>43429.456944444442</v>
      </c>
      <c r="G663" s="76">
        <v>43429.5</v>
      </c>
      <c r="H663" s="73" t="s">
        <v>145</v>
      </c>
      <c r="I663" s="73">
        <v>1.0333333344315181</v>
      </c>
      <c r="J663" s="73" t="s">
        <v>190</v>
      </c>
      <c r="K663" s="73"/>
      <c r="L663" s="73"/>
      <c r="M663" s="73">
        <f t="shared" si="21"/>
        <v>1</v>
      </c>
      <c r="N663" s="73">
        <v>0</v>
      </c>
      <c r="O663" s="73">
        <v>1</v>
      </c>
      <c r="P663" s="73">
        <v>0</v>
      </c>
      <c r="Q663" s="73">
        <v>0</v>
      </c>
      <c r="R663" s="73">
        <v>0</v>
      </c>
      <c r="S663" s="73">
        <v>1</v>
      </c>
      <c r="T663" s="73">
        <v>0</v>
      </c>
      <c r="U663" s="73">
        <v>0</v>
      </c>
      <c r="V663" s="73">
        <v>140</v>
      </c>
      <c r="W663" s="73"/>
      <c r="X663" s="73"/>
      <c r="Y663" s="73"/>
      <c r="Z663" s="73"/>
      <c r="AA663" s="73">
        <v>1</v>
      </c>
      <c r="AB663" s="74">
        <f t="shared" si="20"/>
        <v>11</v>
      </c>
      <c r="AC663" s="74"/>
    </row>
    <row r="664" spans="1:29" s="75" customFormat="1" ht="45" x14ac:dyDescent="0.25">
      <c r="A664" s="73">
        <v>654</v>
      </c>
      <c r="B664" s="73" t="s">
        <v>200</v>
      </c>
      <c r="C664" s="73" t="s">
        <v>190</v>
      </c>
      <c r="D664" s="73" t="s">
        <v>351</v>
      </c>
      <c r="E664" s="73" t="s">
        <v>545</v>
      </c>
      <c r="F664" s="76">
        <v>43430.250694444447</v>
      </c>
      <c r="G664" s="76">
        <v>43430.250694444447</v>
      </c>
      <c r="H664" s="73" t="s">
        <v>146</v>
      </c>
      <c r="I664" s="73">
        <v>0</v>
      </c>
      <c r="J664" s="73" t="s">
        <v>190</v>
      </c>
      <c r="K664" s="73"/>
      <c r="L664" s="73"/>
      <c r="M664" s="73">
        <f t="shared" si="21"/>
        <v>1</v>
      </c>
      <c r="N664" s="73">
        <v>0</v>
      </c>
      <c r="O664" s="73">
        <v>1</v>
      </c>
      <c r="P664" s="73">
        <v>0</v>
      </c>
      <c r="Q664" s="73">
        <v>0</v>
      </c>
      <c r="R664" s="73">
        <v>0</v>
      </c>
      <c r="S664" s="73">
        <v>1</v>
      </c>
      <c r="T664" s="73">
        <v>0</v>
      </c>
      <c r="U664" s="73">
        <v>0</v>
      </c>
      <c r="V664" s="73">
        <v>270</v>
      </c>
      <c r="W664" s="73"/>
      <c r="X664" s="73" t="s">
        <v>655</v>
      </c>
      <c r="Y664" s="73" t="s">
        <v>416</v>
      </c>
      <c r="Z664" s="73" t="s">
        <v>387</v>
      </c>
      <c r="AA664" s="73">
        <v>0</v>
      </c>
      <c r="AB664" s="74">
        <f t="shared" si="20"/>
        <v>11</v>
      </c>
      <c r="AC664" s="74"/>
    </row>
    <row r="665" spans="1:29" s="75" customFormat="1" ht="45" x14ac:dyDescent="0.25">
      <c r="A665" s="73">
        <v>655</v>
      </c>
      <c r="B665" s="73" t="s">
        <v>195</v>
      </c>
      <c r="C665" s="73" t="s">
        <v>190</v>
      </c>
      <c r="D665" s="73" t="s">
        <v>637</v>
      </c>
      <c r="E665" s="73" t="s">
        <v>545</v>
      </c>
      <c r="F665" s="76">
        <v>43431.737500000003</v>
      </c>
      <c r="G665" s="76">
        <v>43431.78125</v>
      </c>
      <c r="H665" s="73" t="s">
        <v>145</v>
      </c>
      <c r="I665" s="73">
        <v>1.049999999930151</v>
      </c>
      <c r="J665" s="73" t="s">
        <v>190</v>
      </c>
      <c r="K665" s="73"/>
      <c r="L665" s="73"/>
      <c r="M665" s="73">
        <f t="shared" si="21"/>
        <v>1</v>
      </c>
      <c r="N665" s="73">
        <v>0</v>
      </c>
      <c r="O665" s="73">
        <v>1</v>
      </c>
      <c r="P665" s="73">
        <v>0</v>
      </c>
      <c r="Q665" s="73">
        <v>0</v>
      </c>
      <c r="R665" s="73">
        <v>0</v>
      </c>
      <c r="S665" s="73">
        <v>1</v>
      </c>
      <c r="T665" s="73">
        <v>0</v>
      </c>
      <c r="U665" s="73">
        <v>0</v>
      </c>
      <c r="V665" s="73">
        <v>130</v>
      </c>
      <c r="W665" s="73"/>
      <c r="X665" s="73"/>
      <c r="Y665" s="73"/>
      <c r="Z665" s="73"/>
      <c r="AA665" s="73">
        <v>1</v>
      </c>
      <c r="AB665" s="74">
        <f t="shared" si="20"/>
        <v>11</v>
      </c>
      <c r="AC665" s="74"/>
    </row>
    <row r="666" spans="1:29" s="75" customFormat="1" ht="45" x14ac:dyDescent="0.25">
      <c r="A666" s="73">
        <v>656</v>
      </c>
      <c r="B666" s="73" t="s">
        <v>192</v>
      </c>
      <c r="C666" s="73" t="s">
        <v>190</v>
      </c>
      <c r="D666" s="73" t="s">
        <v>584</v>
      </c>
      <c r="E666" s="73" t="s">
        <v>545</v>
      </c>
      <c r="F666" s="76">
        <v>43437.432638888888</v>
      </c>
      <c r="G666" s="76">
        <v>43437.575694444444</v>
      </c>
      <c r="H666" s="73" t="s">
        <v>145</v>
      </c>
      <c r="I666" s="73">
        <v>3.433333331951872</v>
      </c>
      <c r="J666" s="73" t="s">
        <v>190</v>
      </c>
      <c r="K666" s="73"/>
      <c r="L666" s="73"/>
      <c r="M666" s="73">
        <f t="shared" si="21"/>
        <v>1</v>
      </c>
      <c r="N666" s="73">
        <v>0</v>
      </c>
      <c r="O666" s="73">
        <v>1</v>
      </c>
      <c r="P666" s="73">
        <v>0</v>
      </c>
      <c r="Q666" s="73">
        <v>0</v>
      </c>
      <c r="R666" s="73">
        <v>0</v>
      </c>
      <c r="S666" s="73">
        <v>1</v>
      </c>
      <c r="T666" s="73">
        <v>0</v>
      </c>
      <c r="U666" s="73">
        <v>0</v>
      </c>
      <c r="V666" s="73">
        <v>550</v>
      </c>
      <c r="W666" s="73"/>
      <c r="X666" s="73"/>
      <c r="Y666" s="73"/>
      <c r="Z666" s="73"/>
      <c r="AA666" s="73">
        <v>1</v>
      </c>
      <c r="AB666" s="74">
        <f t="shared" si="20"/>
        <v>12</v>
      </c>
      <c r="AC666" s="74"/>
    </row>
    <row r="667" spans="1:29" s="75" customFormat="1" ht="45" x14ac:dyDescent="0.25">
      <c r="A667" s="73">
        <v>657</v>
      </c>
      <c r="B667" s="73" t="s">
        <v>189</v>
      </c>
      <c r="C667" s="73" t="s">
        <v>190</v>
      </c>
      <c r="D667" s="73" t="s">
        <v>328</v>
      </c>
      <c r="E667" s="73" t="s">
        <v>545</v>
      </c>
      <c r="F667" s="76">
        <v>43438.625694444447</v>
      </c>
      <c r="G667" s="76">
        <v>43438.668055555558</v>
      </c>
      <c r="H667" s="73" t="s">
        <v>145</v>
      </c>
      <c r="I667" s="73">
        <v>1.016666666488163</v>
      </c>
      <c r="J667" s="73" t="s">
        <v>190</v>
      </c>
      <c r="K667" s="73"/>
      <c r="L667" s="73"/>
      <c r="M667" s="73">
        <f t="shared" si="21"/>
        <v>1</v>
      </c>
      <c r="N667" s="73">
        <v>0</v>
      </c>
      <c r="O667" s="73">
        <v>1</v>
      </c>
      <c r="P667" s="73">
        <v>0</v>
      </c>
      <c r="Q667" s="73">
        <v>0</v>
      </c>
      <c r="R667" s="73">
        <v>0</v>
      </c>
      <c r="S667" s="73">
        <v>1</v>
      </c>
      <c r="T667" s="73">
        <v>0</v>
      </c>
      <c r="U667" s="73">
        <v>0</v>
      </c>
      <c r="V667" s="73">
        <v>150</v>
      </c>
      <c r="W667" s="73"/>
      <c r="X667" s="73"/>
      <c r="Y667" s="73"/>
      <c r="Z667" s="73"/>
      <c r="AA667" s="73">
        <v>1</v>
      </c>
      <c r="AB667" s="74">
        <f t="shared" si="20"/>
        <v>12</v>
      </c>
      <c r="AC667" s="74"/>
    </row>
    <row r="668" spans="1:29" s="75" customFormat="1" ht="45" x14ac:dyDescent="0.25">
      <c r="A668" s="73">
        <v>658</v>
      </c>
      <c r="B668" s="73" t="s">
        <v>200</v>
      </c>
      <c r="C668" s="73" t="s">
        <v>190</v>
      </c>
      <c r="D668" s="73" t="s">
        <v>420</v>
      </c>
      <c r="E668" s="73" t="s">
        <v>545</v>
      </c>
      <c r="F668" s="76">
        <v>43439.463888888888</v>
      </c>
      <c r="G668" s="76">
        <v>43439.520138888889</v>
      </c>
      <c r="H668" s="73" t="s">
        <v>145</v>
      </c>
      <c r="I668" s="73">
        <v>1.350000000034925</v>
      </c>
      <c r="J668" s="73" t="s">
        <v>190</v>
      </c>
      <c r="K668" s="73"/>
      <c r="L668" s="73"/>
      <c r="M668" s="73">
        <f t="shared" si="21"/>
        <v>1</v>
      </c>
      <c r="N668" s="73">
        <v>0</v>
      </c>
      <c r="O668" s="73">
        <v>1</v>
      </c>
      <c r="P668" s="73">
        <v>0</v>
      </c>
      <c r="Q668" s="73">
        <v>0</v>
      </c>
      <c r="R668" s="73">
        <v>0</v>
      </c>
      <c r="S668" s="73">
        <v>1</v>
      </c>
      <c r="T668" s="73">
        <v>0</v>
      </c>
      <c r="U668" s="73">
        <v>0</v>
      </c>
      <c r="V668" s="73">
        <v>600</v>
      </c>
      <c r="W668" s="73"/>
      <c r="X668" s="73"/>
      <c r="Y668" s="73"/>
      <c r="Z668" s="73"/>
      <c r="AA668" s="73">
        <v>1</v>
      </c>
      <c r="AB668" s="74">
        <f t="shared" si="20"/>
        <v>12</v>
      </c>
      <c r="AC668" s="74"/>
    </row>
    <row r="669" spans="1:29" s="75" customFormat="1" ht="45" x14ac:dyDescent="0.25">
      <c r="A669" s="73">
        <v>659</v>
      </c>
      <c r="B669" s="73" t="s">
        <v>200</v>
      </c>
      <c r="C669" s="73" t="s">
        <v>190</v>
      </c>
      <c r="D669" s="73" t="s">
        <v>291</v>
      </c>
      <c r="E669" s="73" t="s">
        <v>545</v>
      </c>
      <c r="F669" s="76">
        <v>43440.463194444441</v>
      </c>
      <c r="G669" s="76">
        <v>43440.572222222225</v>
      </c>
      <c r="H669" s="73" t="s">
        <v>146</v>
      </c>
      <c r="I669" s="73">
        <v>2.616666667337995</v>
      </c>
      <c r="J669" s="73" t="s">
        <v>190</v>
      </c>
      <c r="K669" s="73"/>
      <c r="L669" s="73"/>
      <c r="M669" s="73">
        <f t="shared" si="21"/>
        <v>1</v>
      </c>
      <c r="N669" s="73">
        <v>0</v>
      </c>
      <c r="O669" s="73">
        <v>1</v>
      </c>
      <c r="P669" s="73">
        <v>0</v>
      </c>
      <c r="Q669" s="73">
        <v>0</v>
      </c>
      <c r="R669" s="73">
        <v>0</v>
      </c>
      <c r="S669" s="73">
        <v>1</v>
      </c>
      <c r="T669" s="73">
        <v>0</v>
      </c>
      <c r="U669" s="73">
        <v>0</v>
      </c>
      <c r="V669" s="73">
        <v>310</v>
      </c>
      <c r="W669" s="73"/>
      <c r="X669" s="73" t="s">
        <v>651</v>
      </c>
      <c r="Y669" s="73" t="s">
        <v>652</v>
      </c>
      <c r="Z669" s="73" t="s">
        <v>653</v>
      </c>
      <c r="AA669" s="73">
        <v>1</v>
      </c>
      <c r="AB669" s="74">
        <f t="shared" si="20"/>
        <v>12</v>
      </c>
      <c r="AC669" s="74"/>
    </row>
    <row r="670" spans="1:29" s="75" customFormat="1" ht="45" x14ac:dyDescent="0.25">
      <c r="A670" s="73">
        <v>660</v>
      </c>
      <c r="B670" s="73" t="s">
        <v>200</v>
      </c>
      <c r="C670" s="73" t="s">
        <v>190</v>
      </c>
      <c r="D670" s="73" t="s">
        <v>638</v>
      </c>
      <c r="E670" s="73" t="s">
        <v>545</v>
      </c>
      <c r="F670" s="76">
        <v>43441.444444444445</v>
      </c>
      <c r="G670" s="76">
        <v>43441.637499999997</v>
      </c>
      <c r="H670" s="73" t="s">
        <v>145</v>
      </c>
      <c r="I670" s="73">
        <v>4.6333333318470977</v>
      </c>
      <c r="J670" s="73" t="s">
        <v>190</v>
      </c>
      <c r="K670" s="73"/>
      <c r="L670" s="73"/>
      <c r="M670" s="73">
        <f t="shared" si="21"/>
        <v>2</v>
      </c>
      <c r="N670" s="73">
        <v>0</v>
      </c>
      <c r="O670" s="73">
        <v>1</v>
      </c>
      <c r="P670" s="73">
        <v>1</v>
      </c>
      <c r="Q670" s="73">
        <v>0</v>
      </c>
      <c r="R670" s="73">
        <v>0</v>
      </c>
      <c r="S670" s="73">
        <v>2</v>
      </c>
      <c r="T670" s="73">
        <v>0</v>
      </c>
      <c r="U670" s="73">
        <v>0</v>
      </c>
      <c r="V670" s="73">
        <v>830</v>
      </c>
      <c r="W670" s="73"/>
      <c r="X670" s="73"/>
      <c r="Y670" s="73"/>
      <c r="Z670" s="73"/>
      <c r="AA670" s="73">
        <v>1</v>
      </c>
      <c r="AB670" s="74">
        <f t="shared" si="20"/>
        <v>12</v>
      </c>
      <c r="AC670" s="74"/>
    </row>
    <row r="671" spans="1:29" s="75" customFormat="1" ht="45" x14ac:dyDescent="0.25">
      <c r="A671" s="73">
        <v>661</v>
      </c>
      <c r="B671" s="73" t="s">
        <v>208</v>
      </c>
      <c r="C671" s="73" t="s">
        <v>190</v>
      </c>
      <c r="D671" s="73" t="s">
        <v>632</v>
      </c>
      <c r="E671" s="73" t="s">
        <v>545</v>
      </c>
      <c r="F671" s="76">
        <v>43441.552777777775</v>
      </c>
      <c r="G671" s="76">
        <v>43441.629166666666</v>
      </c>
      <c r="H671" s="73" t="s">
        <v>145</v>
      </c>
      <c r="I671" s="73">
        <v>1.833333333721384</v>
      </c>
      <c r="J671" s="73" t="s">
        <v>190</v>
      </c>
      <c r="K671" s="73"/>
      <c r="L671" s="73"/>
      <c r="M671" s="73">
        <f t="shared" si="21"/>
        <v>1</v>
      </c>
      <c r="N671" s="73">
        <v>0</v>
      </c>
      <c r="O671" s="73">
        <v>1</v>
      </c>
      <c r="P671" s="73">
        <v>0</v>
      </c>
      <c r="Q671" s="73">
        <v>0</v>
      </c>
      <c r="R671" s="73">
        <v>0</v>
      </c>
      <c r="S671" s="73">
        <v>1</v>
      </c>
      <c r="T671" s="73">
        <v>0</v>
      </c>
      <c r="U671" s="73">
        <v>0</v>
      </c>
      <c r="V671" s="73">
        <v>0</v>
      </c>
      <c r="W671" s="73"/>
      <c r="X671" s="73"/>
      <c r="Y671" s="73"/>
      <c r="Z671" s="73"/>
      <c r="AA671" s="73">
        <v>1</v>
      </c>
      <c r="AB671" s="74">
        <f t="shared" si="20"/>
        <v>12</v>
      </c>
      <c r="AC671" s="74"/>
    </row>
    <row r="672" spans="1:29" s="75" customFormat="1" ht="45" x14ac:dyDescent="0.25">
      <c r="A672" s="73">
        <v>662</v>
      </c>
      <c r="B672" s="73" t="s">
        <v>208</v>
      </c>
      <c r="C672" s="73" t="s">
        <v>190</v>
      </c>
      <c r="D672" s="73" t="s">
        <v>278</v>
      </c>
      <c r="E672" s="73" t="s">
        <v>545</v>
      </c>
      <c r="F672" s="76">
        <v>43441.552777777775</v>
      </c>
      <c r="G672" s="76">
        <v>43441.629166666666</v>
      </c>
      <c r="H672" s="73" t="s">
        <v>145</v>
      </c>
      <c r="I672" s="73">
        <v>1.833333333721384</v>
      </c>
      <c r="J672" s="73" t="s">
        <v>190</v>
      </c>
      <c r="K672" s="73"/>
      <c r="L672" s="73"/>
      <c r="M672" s="73">
        <f t="shared" si="21"/>
        <v>1</v>
      </c>
      <c r="N672" s="73">
        <v>0</v>
      </c>
      <c r="O672" s="73">
        <v>1</v>
      </c>
      <c r="P672" s="73">
        <v>0</v>
      </c>
      <c r="Q672" s="73">
        <v>0</v>
      </c>
      <c r="R672" s="73">
        <v>0</v>
      </c>
      <c r="S672" s="73">
        <v>1</v>
      </c>
      <c r="T672" s="73">
        <v>0</v>
      </c>
      <c r="U672" s="73">
        <v>0</v>
      </c>
      <c r="V672" s="73">
        <v>4380</v>
      </c>
      <c r="W672" s="73"/>
      <c r="X672" s="73"/>
      <c r="Y672" s="73"/>
      <c r="Z672" s="73"/>
      <c r="AA672" s="73">
        <v>1</v>
      </c>
      <c r="AB672" s="74">
        <f t="shared" si="20"/>
        <v>12</v>
      </c>
      <c r="AC672" s="74"/>
    </row>
    <row r="673" spans="1:29" s="75" customFormat="1" ht="45" x14ac:dyDescent="0.25">
      <c r="A673" s="73">
        <v>663</v>
      </c>
      <c r="B673" s="73" t="s">
        <v>219</v>
      </c>
      <c r="C673" s="73" t="s">
        <v>190</v>
      </c>
      <c r="D673" s="73" t="s">
        <v>250</v>
      </c>
      <c r="E673" s="73" t="s">
        <v>545</v>
      </c>
      <c r="F673" s="76">
        <v>43444.618750000001</v>
      </c>
      <c r="G673" s="76">
        <v>43444.705555555556</v>
      </c>
      <c r="H673" s="73" t="s">
        <v>145</v>
      </c>
      <c r="I673" s="73">
        <v>2.0833333343616691</v>
      </c>
      <c r="J673" s="73" t="s">
        <v>190</v>
      </c>
      <c r="K673" s="73"/>
      <c r="L673" s="73"/>
      <c r="M673" s="73">
        <f t="shared" si="21"/>
        <v>1</v>
      </c>
      <c r="N673" s="73">
        <v>0</v>
      </c>
      <c r="O673" s="73">
        <v>1</v>
      </c>
      <c r="P673" s="73">
        <v>0</v>
      </c>
      <c r="Q673" s="73">
        <v>0</v>
      </c>
      <c r="R673" s="73">
        <v>0</v>
      </c>
      <c r="S673" s="73">
        <v>1</v>
      </c>
      <c r="T673" s="73">
        <v>0</v>
      </c>
      <c r="U673" s="73">
        <v>0</v>
      </c>
      <c r="V673" s="73">
        <v>730</v>
      </c>
      <c r="W673" s="73"/>
      <c r="X673" s="73"/>
      <c r="Y673" s="73"/>
      <c r="Z673" s="73"/>
      <c r="AA673" s="73">
        <v>1</v>
      </c>
      <c r="AB673" s="74">
        <f t="shared" si="20"/>
        <v>12</v>
      </c>
      <c r="AC673" s="74"/>
    </row>
    <row r="674" spans="1:29" s="75" customFormat="1" ht="45" x14ac:dyDescent="0.25">
      <c r="A674" s="73">
        <v>664</v>
      </c>
      <c r="B674" s="73" t="s">
        <v>208</v>
      </c>
      <c r="C674" s="73" t="s">
        <v>190</v>
      </c>
      <c r="D674" s="73" t="s">
        <v>344</v>
      </c>
      <c r="E674" s="73" t="s">
        <v>545</v>
      </c>
      <c r="F674" s="76">
        <v>43446.466666666667</v>
      </c>
      <c r="G674" s="76">
        <v>43446.803472222222</v>
      </c>
      <c r="H674" s="73" t="s">
        <v>145</v>
      </c>
      <c r="I674" s="73">
        <v>8.0833333319169469</v>
      </c>
      <c r="J674" s="73" t="s">
        <v>190</v>
      </c>
      <c r="K674" s="73"/>
      <c r="L674" s="73"/>
      <c r="M674" s="73">
        <f t="shared" si="21"/>
        <v>1</v>
      </c>
      <c r="N674" s="73">
        <v>0</v>
      </c>
      <c r="O674" s="73">
        <v>1</v>
      </c>
      <c r="P674" s="73">
        <v>0</v>
      </c>
      <c r="Q674" s="73">
        <v>0</v>
      </c>
      <c r="R674" s="73">
        <v>0</v>
      </c>
      <c r="S674" s="73">
        <v>1</v>
      </c>
      <c r="T674" s="73">
        <v>0</v>
      </c>
      <c r="U674" s="73">
        <v>0</v>
      </c>
      <c r="V674" s="73">
        <v>610</v>
      </c>
      <c r="W674" s="73"/>
      <c r="X674" s="73"/>
      <c r="Y674" s="73"/>
      <c r="Z674" s="73"/>
      <c r="AA674" s="73">
        <v>1</v>
      </c>
      <c r="AB674" s="74">
        <f t="shared" si="20"/>
        <v>12</v>
      </c>
      <c r="AC674" s="74"/>
    </row>
    <row r="675" spans="1:29" s="75" customFormat="1" ht="45" x14ac:dyDescent="0.25">
      <c r="A675" s="73">
        <v>665</v>
      </c>
      <c r="B675" s="73" t="s">
        <v>200</v>
      </c>
      <c r="C675" s="73" t="s">
        <v>190</v>
      </c>
      <c r="D675" s="73" t="s">
        <v>638</v>
      </c>
      <c r="E675" s="73" t="s">
        <v>545</v>
      </c>
      <c r="F675" s="76">
        <v>43447.443055555559</v>
      </c>
      <c r="G675" s="76">
        <v>43447.574305555558</v>
      </c>
      <c r="H675" s="73" t="s">
        <v>145</v>
      </c>
      <c r="I675" s="73">
        <v>3.149999999965075</v>
      </c>
      <c r="J675" s="73" t="s">
        <v>190</v>
      </c>
      <c r="K675" s="73"/>
      <c r="L675" s="73"/>
      <c r="M675" s="73">
        <f t="shared" si="21"/>
        <v>2</v>
      </c>
      <c r="N675" s="73">
        <v>0</v>
      </c>
      <c r="O675" s="73">
        <v>1</v>
      </c>
      <c r="P675" s="73">
        <v>1</v>
      </c>
      <c r="Q675" s="73">
        <v>0</v>
      </c>
      <c r="R675" s="73">
        <v>0</v>
      </c>
      <c r="S675" s="73">
        <v>2</v>
      </c>
      <c r="T675" s="73">
        <v>0</v>
      </c>
      <c r="U675" s="73">
        <v>0</v>
      </c>
      <c r="V675" s="73">
        <v>830</v>
      </c>
      <c r="W675" s="73"/>
      <c r="X675" s="73"/>
      <c r="Y675" s="73"/>
      <c r="Z675" s="73"/>
      <c r="AA675" s="73">
        <v>1</v>
      </c>
      <c r="AB675" s="74">
        <f t="shared" si="20"/>
        <v>12</v>
      </c>
      <c r="AC675" s="74"/>
    </row>
    <row r="676" spans="1:29" s="75" customFormat="1" ht="45" x14ac:dyDescent="0.25">
      <c r="A676" s="73">
        <v>666</v>
      </c>
      <c r="B676" s="73" t="s">
        <v>219</v>
      </c>
      <c r="C676" s="73" t="s">
        <v>190</v>
      </c>
      <c r="D676" s="73" t="s">
        <v>224</v>
      </c>
      <c r="E676" s="73" t="s">
        <v>545</v>
      </c>
      <c r="F676" s="76">
        <v>43450.072916666664</v>
      </c>
      <c r="G676" s="76">
        <v>43450.072916666664</v>
      </c>
      <c r="H676" s="73" t="s">
        <v>146</v>
      </c>
      <c r="I676" s="73">
        <v>0</v>
      </c>
      <c r="J676" s="73" t="s">
        <v>190</v>
      </c>
      <c r="K676" s="73"/>
      <c r="L676" s="73"/>
      <c r="M676" s="73">
        <f t="shared" si="21"/>
        <v>1</v>
      </c>
      <c r="N676" s="73">
        <v>0</v>
      </c>
      <c r="O676" s="73">
        <v>1</v>
      </c>
      <c r="P676" s="73">
        <v>0</v>
      </c>
      <c r="Q676" s="73">
        <v>0</v>
      </c>
      <c r="R676" s="73">
        <v>0</v>
      </c>
      <c r="S676" s="73">
        <v>1</v>
      </c>
      <c r="T676" s="73">
        <v>0</v>
      </c>
      <c r="U676" s="73">
        <v>0</v>
      </c>
      <c r="V676" s="73">
        <v>250</v>
      </c>
      <c r="W676" s="73"/>
      <c r="X676" s="73" t="s">
        <v>656</v>
      </c>
      <c r="Y676" s="73" t="s">
        <v>319</v>
      </c>
      <c r="Z676" s="73" t="s">
        <v>236</v>
      </c>
      <c r="AA676" s="73">
        <v>0</v>
      </c>
      <c r="AB676" s="74">
        <f t="shared" si="20"/>
        <v>12</v>
      </c>
      <c r="AC676" s="74"/>
    </row>
    <row r="677" spans="1:29" s="75" customFormat="1" ht="45" x14ac:dyDescent="0.25">
      <c r="A677" s="73">
        <v>667</v>
      </c>
      <c r="B677" s="73" t="s">
        <v>219</v>
      </c>
      <c r="C677" s="73" t="s">
        <v>190</v>
      </c>
      <c r="D677" s="73" t="s">
        <v>224</v>
      </c>
      <c r="E677" s="73" t="s">
        <v>545</v>
      </c>
      <c r="F677" s="76">
        <v>43450.611805555556</v>
      </c>
      <c r="G677" s="76">
        <v>43450.652777777781</v>
      </c>
      <c r="H677" s="73" t="s">
        <v>145</v>
      </c>
      <c r="I677" s="73">
        <v>0.98333333287155256</v>
      </c>
      <c r="J677" s="73" t="s">
        <v>190</v>
      </c>
      <c r="K677" s="73"/>
      <c r="L677" s="73"/>
      <c r="M677" s="73">
        <f t="shared" si="21"/>
        <v>1</v>
      </c>
      <c r="N677" s="73">
        <v>0</v>
      </c>
      <c r="O677" s="73">
        <v>1</v>
      </c>
      <c r="P677" s="73">
        <v>0</v>
      </c>
      <c r="Q677" s="73">
        <v>0</v>
      </c>
      <c r="R677" s="73">
        <v>0</v>
      </c>
      <c r="S677" s="73">
        <v>1</v>
      </c>
      <c r="T677" s="73">
        <v>0</v>
      </c>
      <c r="U677" s="73">
        <v>0</v>
      </c>
      <c r="V677" s="73">
        <v>250</v>
      </c>
      <c r="W677" s="73"/>
      <c r="X677" s="73"/>
      <c r="Y677" s="73"/>
      <c r="Z677" s="73"/>
      <c r="AA677" s="73">
        <v>1</v>
      </c>
      <c r="AB677" s="74">
        <f t="shared" si="20"/>
        <v>12</v>
      </c>
      <c r="AC677" s="74"/>
    </row>
    <row r="678" spans="1:29" s="75" customFormat="1" ht="45" x14ac:dyDescent="0.25">
      <c r="A678" s="73">
        <v>668</v>
      </c>
      <c r="B678" s="73" t="s">
        <v>208</v>
      </c>
      <c r="C678" s="73" t="s">
        <v>190</v>
      </c>
      <c r="D678" s="73" t="s">
        <v>657</v>
      </c>
      <c r="E678" s="73" t="s">
        <v>545</v>
      </c>
      <c r="F678" s="76">
        <v>43450.890277777777</v>
      </c>
      <c r="G678" s="76">
        <v>43450.894444444442</v>
      </c>
      <c r="H678" s="73" t="s">
        <v>145</v>
      </c>
      <c r="I678" s="73">
        <v>9.9999998405110091E-2</v>
      </c>
      <c r="J678" s="73" t="s">
        <v>190</v>
      </c>
      <c r="K678" s="73"/>
      <c r="L678" s="73"/>
      <c r="M678" s="73">
        <f t="shared" si="21"/>
        <v>1</v>
      </c>
      <c r="N678" s="73">
        <v>0</v>
      </c>
      <c r="O678" s="73">
        <v>1</v>
      </c>
      <c r="P678" s="73">
        <v>0</v>
      </c>
      <c r="Q678" s="73">
        <v>0</v>
      </c>
      <c r="R678" s="73">
        <v>0</v>
      </c>
      <c r="S678" s="73">
        <v>1</v>
      </c>
      <c r="T678" s="73">
        <v>0</v>
      </c>
      <c r="U678" s="73">
        <v>0</v>
      </c>
      <c r="V678" s="73">
        <v>360</v>
      </c>
      <c r="W678" s="73"/>
      <c r="X678" s="73"/>
      <c r="Y678" s="73"/>
      <c r="Z678" s="73"/>
      <c r="AA678" s="73">
        <v>1</v>
      </c>
      <c r="AB678" s="74">
        <f t="shared" si="20"/>
        <v>12</v>
      </c>
      <c r="AC678" s="74"/>
    </row>
    <row r="679" spans="1:29" s="75" customFormat="1" ht="45" x14ac:dyDescent="0.25">
      <c r="A679" s="73">
        <v>669</v>
      </c>
      <c r="B679" s="73" t="s">
        <v>208</v>
      </c>
      <c r="C679" s="73" t="s">
        <v>190</v>
      </c>
      <c r="D679" s="73" t="s">
        <v>344</v>
      </c>
      <c r="E679" s="73" t="s">
        <v>545</v>
      </c>
      <c r="F679" s="76">
        <v>43450.890277777777</v>
      </c>
      <c r="G679" s="76">
        <v>43450.894444444442</v>
      </c>
      <c r="H679" s="73" t="s">
        <v>145</v>
      </c>
      <c r="I679" s="73">
        <v>9.9999998405110091E-2</v>
      </c>
      <c r="J679" s="73" t="s">
        <v>190</v>
      </c>
      <c r="K679" s="73"/>
      <c r="L679" s="73"/>
      <c r="M679" s="73">
        <f t="shared" si="21"/>
        <v>1</v>
      </c>
      <c r="N679" s="73">
        <v>0</v>
      </c>
      <c r="O679" s="73">
        <v>1</v>
      </c>
      <c r="P679" s="73">
        <v>0</v>
      </c>
      <c r="Q679" s="73">
        <v>0</v>
      </c>
      <c r="R679" s="73">
        <v>0</v>
      </c>
      <c r="S679" s="73">
        <v>1</v>
      </c>
      <c r="T679" s="73">
        <v>0</v>
      </c>
      <c r="U679" s="73">
        <v>0</v>
      </c>
      <c r="V679" s="73">
        <v>610</v>
      </c>
      <c r="W679" s="73"/>
      <c r="X679" s="73"/>
      <c r="Y679" s="73"/>
      <c r="Z679" s="73"/>
      <c r="AA679" s="73">
        <v>1</v>
      </c>
      <c r="AB679" s="74">
        <f t="shared" si="20"/>
        <v>12</v>
      </c>
      <c r="AC679" s="74"/>
    </row>
    <row r="680" spans="1:29" s="75" customFormat="1" ht="45" x14ac:dyDescent="0.25">
      <c r="A680" s="73">
        <v>670</v>
      </c>
      <c r="B680" s="73" t="s">
        <v>208</v>
      </c>
      <c r="C680" s="73" t="s">
        <v>190</v>
      </c>
      <c r="D680" s="73" t="s">
        <v>344</v>
      </c>
      <c r="E680" s="73" t="s">
        <v>545</v>
      </c>
      <c r="F680" s="76">
        <v>43451.496527777781</v>
      </c>
      <c r="G680" s="76">
        <v>43451.611805555556</v>
      </c>
      <c r="H680" s="73" t="s">
        <v>145</v>
      </c>
      <c r="I680" s="73">
        <v>2.766666667128447</v>
      </c>
      <c r="J680" s="73" t="s">
        <v>190</v>
      </c>
      <c r="K680" s="73"/>
      <c r="L680" s="73"/>
      <c r="M680" s="73">
        <f t="shared" si="21"/>
        <v>1</v>
      </c>
      <c r="N680" s="73">
        <v>0</v>
      </c>
      <c r="O680" s="73">
        <v>1</v>
      </c>
      <c r="P680" s="73">
        <v>0</v>
      </c>
      <c r="Q680" s="73">
        <v>0</v>
      </c>
      <c r="R680" s="73">
        <v>0</v>
      </c>
      <c r="S680" s="73">
        <v>1</v>
      </c>
      <c r="T680" s="73">
        <v>0</v>
      </c>
      <c r="U680" s="73">
        <v>0</v>
      </c>
      <c r="V680" s="73">
        <v>610</v>
      </c>
      <c r="W680" s="73"/>
      <c r="X680" s="73"/>
      <c r="Y680" s="73"/>
      <c r="Z680" s="73"/>
      <c r="AA680" s="73">
        <v>1</v>
      </c>
      <c r="AB680" s="74">
        <f t="shared" si="20"/>
        <v>12</v>
      </c>
      <c r="AC680" s="74"/>
    </row>
    <row r="681" spans="1:29" s="75" customFormat="1" ht="45" x14ac:dyDescent="0.25">
      <c r="A681" s="73">
        <v>671</v>
      </c>
      <c r="B681" s="73" t="s">
        <v>208</v>
      </c>
      <c r="C681" s="73" t="s">
        <v>190</v>
      </c>
      <c r="D681" s="73" t="s">
        <v>657</v>
      </c>
      <c r="E681" s="73" t="s">
        <v>545</v>
      </c>
      <c r="F681" s="76">
        <v>43451.496527777781</v>
      </c>
      <c r="G681" s="76">
        <v>43451.611805555556</v>
      </c>
      <c r="H681" s="73" t="s">
        <v>145</v>
      </c>
      <c r="I681" s="73">
        <v>2.766666667128447</v>
      </c>
      <c r="J681" s="73" t="s">
        <v>190</v>
      </c>
      <c r="K681" s="73"/>
      <c r="L681" s="73"/>
      <c r="M681" s="73">
        <f t="shared" si="21"/>
        <v>1</v>
      </c>
      <c r="N681" s="73">
        <v>0</v>
      </c>
      <c r="O681" s="73">
        <v>1</v>
      </c>
      <c r="P681" s="73">
        <v>0</v>
      </c>
      <c r="Q681" s="73">
        <v>0</v>
      </c>
      <c r="R681" s="73">
        <v>0</v>
      </c>
      <c r="S681" s="73">
        <v>1</v>
      </c>
      <c r="T681" s="73">
        <v>0</v>
      </c>
      <c r="U681" s="73">
        <v>0</v>
      </c>
      <c r="V681" s="73">
        <v>360</v>
      </c>
      <c r="W681" s="73"/>
      <c r="X681" s="73"/>
      <c r="Y681" s="73"/>
      <c r="Z681" s="73"/>
      <c r="AA681" s="73">
        <v>1</v>
      </c>
      <c r="AB681" s="74">
        <f t="shared" si="20"/>
        <v>12</v>
      </c>
      <c r="AC681" s="74"/>
    </row>
    <row r="682" spans="1:29" s="75" customFormat="1" ht="45" x14ac:dyDescent="0.25">
      <c r="A682" s="73">
        <v>672</v>
      </c>
      <c r="B682" s="73" t="s">
        <v>200</v>
      </c>
      <c r="C682" s="73" t="s">
        <v>190</v>
      </c>
      <c r="D682" s="73" t="s">
        <v>253</v>
      </c>
      <c r="E682" s="73" t="s">
        <v>545</v>
      </c>
      <c r="F682" s="76">
        <v>43452.419444444444</v>
      </c>
      <c r="G682" s="76">
        <v>43452.527777777781</v>
      </c>
      <c r="H682" s="73" t="s">
        <v>145</v>
      </c>
      <c r="I682" s="73">
        <v>2.6000000016647391</v>
      </c>
      <c r="J682" s="73" t="s">
        <v>190</v>
      </c>
      <c r="K682" s="73"/>
      <c r="L682" s="73"/>
      <c r="M682" s="73">
        <f t="shared" si="21"/>
        <v>1</v>
      </c>
      <c r="N682" s="73">
        <v>0</v>
      </c>
      <c r="O682" s="73">
        <v>1</v>
      </c>
      <c r="P682" s="73">
        <v>0</v>
      </c>
      <c r="Q682" s="73">
        <v>0</v>
      </c>
      <c r="R682" s="73">
        <v>0</v>
      </c>
      <c r="S682" s="73">
        <v>1</v>
      </c>
      <c r="T682" s="73">
        <v>0</v>
      </c>
      <c r="U682" s="73">
        <v>0</v>
      </c>
      <c r="V682" s="73">
        <v>640</v>
      </c>
      <c r="W682" s="73"/>
      <c r="X682" s="73"/>
      <c r="Y682" s="73"/>
      <c r="Z682" s="73"/>
      <c r="AA682" s="73">
        <v>1</v>
      </c>
      <c r="AB682" s="74">
        <f t="shared" si="20"/>
        <v>12</v>
      </c>
      <c r="AC682" s="74"/>
    </row>
    <row r="683" spans="1:29" s="75" customFormat="1" ht="45" x14ac:dyDescent="0.25">
      <c r="A683" s="73">
        <v>673</v>
      </c>
      <c r="B683" s="73" t="s">
        <v>219</v>
      </c>
      <c r="C683" s="73" t="s">
        <v>190</v>
      </c>
      <c r="D683" s="73" t="s">
        <v>346</v>
      </c>
      <c r="E683" s="73" t="s">
        <v>545</v>
      </c>
      <c r="F683" s="76">
        <v>43453.609722222223</v>
      </c>
      <c r="G683" s="76">
        <v>43453.627083333333</v>
      </c>
      <c r="H683" s="73" t="s">
        <v>145</v>
      </c>
      <c r="I683" s="73">
        <v>0.41666666627861559</v>
      </c>
      <c r="J683" s="73" t="s">
        <v>190</v>
      </c>
      <c r="K683" s="73"/>
      <c r="L683" s="73"/>
      <c r="M683" s="73">
        <f t="shared" si="21"/>
        <v>2</v>
      </c>
      <c r="N683" s="73">
        <v>0</v>
      </c>
      <c r="O683" s="73">
        <v>1</v>
      </c>
      <c r="P683" s="73">
        <v>1</v>
      </c>
      <c r="Q683" s="73">
        <v>0</v>
      </c>
      <c r="R683" s="73">
        <v>0</v>
      </c>
      <c r="S683" s="73">
        <v>2</v>
      </c>
      <c r="T683" s="73">
        <v>0</v>
      </c>
      <c r="U683" s="73">
        <v>0</v>
      </c>
      <c r="V683" s="73">
        <v>30</v>
      </c>
      <c r="W683" s="73"/>
      <c r="X683" s="73"/>
      <c r="Y683" s="73"/>
      <c r="Z683" s="73"/>
      <c r="AA683" s="73">
        <v>1</v>
      </c>
      <c r="AB683" s="74">
        <f t="shared" si="20"/>
        <v>12</v>
      </c>
      <c r="AC683" s="74"/>
    </row>
    <row r="684" spans="1:29" s="75" customFormat="1" ht="45" x14ac:dyDescent="0.25">
      <c r="A684" s="73">
        <v>674</v>
      </c>
      <c r="B684" s="73" t="s">
        <v>200</v>
      </c>
      <c r="C684" s="73" t="s">
        <v>190</v>
      </c>
      <c r="D684" s="73" t="s">
        <v>557</v>
      </c>
      <c r="E684" s="73" t="s">
        <v>545</v>
      </c>
      <c r="F684" s="76">
        <v>43455.762499999997</v>
      </c>
      <c r="G684" s="76">
        <v>43455.854166666664</v>
      </c>
      <c r="H684" s="73" t="s">
        <v>145</v>
      </c>
      <c r="I684" s="73">
        <v>2.200000000884756</v>
      </c>
      <c r="J684" s="73" t="s">
        <v>190</v>
      </c>
      <c r="K684" s="73"/>
      <c r="L684" s="73"/>
      <c r="M684" s="73">
        <f t="shared" si="21"/>
        <v>2</v>
      </c>
      <c r="N684" s="73">
        <v>0</v>
      </c>
      <c r="O684" s="73">
        <v>1</v>
      </c>
      <c r="P684" s="73">
        <v>1</v>
      </c>
      <c r="Q684" s="73">
        <v>0</v>
      </c>
      <c r="R684" s="73">
        <v>0</v>
      </c>
      <c r="S684" s="73">
        <v>2</v>
      </c>
      <c r="T684" s="73">
        <v>0</v>
      </c>
      <c r="U684" s="73">
        <v>0</v>
      </c>
      <c r="V684" s="73">
        <v>270</v>
      </c>
      <c r="W684" s="73"/>
      <c r="X684" s="73"/>
      <c r="Y684" s="73"/>
      <c r="Z684" s="73"/>
      <c r="AA684" s="73">
        <v>1</v>
      </c>
      <c r="AB684" s="74">
        <f t="shared" si="20"/>
        <v>12</v>
      </c>
      <c r="AC684" s="74"/>
    </row>
    <row r="685" spans="1:29" s="75" customFormat="1" ht="45" x14ac:dyDescent="0.25">
      <c r="A685" s="73">
        <v>675</v>
      </c>
      <c r="B685" s="73" t="s">
        <v>200</v>
      </c>
      <c r="C685" s="73" t="s">
        <v>190</v>
      </c>
      <c r="D685" s="73" t="s">
        <v>369</v>
      </c>
      <c r="E685" s="73" t="s">
        <v>545</v>
      </c>
      <c r="F685" s="76">
        <v>43455.762499999997</v>
      </c>
      <c r="G685" s="76">
        <v>43455.854166666664</v>
      </c>
      <c r="H685" s="73" t="s">
        <v>145</v>
      </c>
      <c r="I685" s="73">
        <v>2.200000000884756</v>
      </c>
      <c r="J685" s="73" t="s">
        <v>190</v>
      </c>
      <c r="K685" s="73"/>
      <c r="L685" s="73"/>
      <c r="M685" s="73">
        <f t="shared" si="21"/>
        <v>1</v>
      </c>
      <c r="N685" s="73">
        <v>0</v>
      </c>
      <c r="O685" s="73">
        <v>1</v>
      </c>
      <c r="P685" s="73">
        <v>0</v>
      </c>
      <c r="Q685" s="73">
        <v>0</v>
      </c>
      <c r="R685" s="73">
        <v>0</v>
      </c>
      <c r="S685" s="73">
        <v>1</v>
      </c>
      <c r="T685" s="73">
        <v>0</v>
      </c>
      <c r="U685" s="73">
        <v>0</v>
      </c>
      <c r="V685" s="73">
        <v>560</v>
      </c>
      <c r="W685" s="73"/>
      <c r="X685" s="73"/>
      <c r="Y685" s="73"/>
      <c r="Z685" s="73"/>
      <c r="AA685" s="73">
        <v>1</v>
      </c>
      <c r="AB685" s="74">
        <f t="shared" si="20"/>
        <v>12</v>
      </c>
      <c r="AC685" s="74"/>
    </row>
    <row r="686" spans="1:29" s="75" customFormat="1" ht="45" x14ac:dyDescent="0.25">
      <c r="A686" s="73">
        <v>676</v>
      </c>
      <c r="B686" s="73" t="s">
        <v>200</v>
      </c>
      <c r="C686" s="73" t="s">
        <v>190</v>
      </c>
      <c r="D686" s="73" t="s">
        <v>658</v>
      </c>
      <c r="E686" s="73" t="s">
        <v>545</v>
      </c>
      <c r="F686" s="76">
        <v>43455.762499999997</v>
      </c>
      <c r="G686" s="76">
        <v>43455.854166666664</v>
      </c>
      <c r="H686" s="73" t="s">
        <v>145</v>
      </c>
      <c r="I686" s="73">
        <v>2.200000000884756</v>
      </c>
      <c r="J686" s="73" t="s">
        <v>190</v>
      </c>
      <c r="K686" s="73"/>
      <c r="L686" s="73"/>
      <c r="M686" s="73">
        <f t="shared" si="21"/>
        <v>1</v>
      </c>
      <c r="N686" s="73">
        <v>0</v>
      </c>
      <c r="O686" s="73">
        <v>1</v>
      </c>
      <c r="P686" s="73">
        <v>0</v>
      </c>
      <c r="Q686" s="73">
        <v>0</v>
      </c>
      <c r="R686" s="73">
        <v>0</v>
      </c>
      <c r="S686" s="73">
        <v>1</v>
      </c>
      <c r="T686" s="73">
        <v>0</v>
      </c>
      <c r="U686" s="73">
        <v>0</v>
      </c>
      <c r="V686" s="73">
        <v>550</v>
      </c>
      <c r="W686" s="73"/>
      <c r="X686" s="73"/>
      <c r="Y686" s="73"/>
      <c r="Z686" s="73"/>
      <c r="AA686" s="73">
        <v>1</v>
      </c>
      <c r="AB686" s="74">
        <f t="shared" si="20"/>
        <v>12</v>
      </c>
      <c r="AC686" s="74"/>
    </row>
    <row r="687" spans="1:29" s="75" customFormat="1" ht="45" x14ac:dyDescent="0.25">
      <c r="A687" s="73">
        <v>677</v>
      </c>
      <c r="B687" s="73" t="s">
        <v>200</v>
      </c>
      <c r="C687" s="73" t="s">
        <v>190</v>
      </c>
      <c r="D687" s="73" t="s">
        <v>658</v>
      </c>
      <c r="E687" s="73" t="s">
        <v>545</v>
      </c>
      <c r="F687" s="76">
        <v>43456.677777777775</v>
      </c>
      <c r="G687" s="76">
        <v>43456.729166666664</v>
      </c>
      <c r="H687" s="73" t="s">
        <v>146</v>
      </c>
      <c r="I687" s="73">
        <v>1.23333333368646</v>
      </c>
      <c r="J687" s="73" t="s">
        <v>190</v>
      </c>
      <c r="K687" s="73"/>
      <c r="L687" s="73"/>
      <c r="M687" s="73">
        <f t="shared" si="21"/>
        <v>1</v>
      </c>
      <c r="N687" s="73">
        <v>0</v>
      </c>
      <c r="O687" s="73">
        <v>1</v>
      </c>
      <c r="P687" s="73">
        <v>0</v>
      </c>
      <c r="Q687" s="73">
        <v>0</v>
      </c>
      <c r="R687" s="73">
        <v>0</v>
      </c>
      <c r="S687" s="73">
        <v>1</v>
      </c>
      <c r="T687" s="73">
        <v>0</v>
      </c>
      <c r="U687" s="73">
        <v>0</v>
      </c>
      <c r="V687" s="73">
        <v>550</v>
      </c>
      <c r="W687" s="73"/>
      <c r="X687" s="73" t="s">
        <v>651</v>
      </c>
      <c r="Y687" s="73" t="s">
        <v>652</v>
      </c>
      <c r="Z687" s="73" t="s">
        <v>653</v>
      </c>
      <c r="AA687" s="73">
        <v>1</v>
      </c>
      <c r="AB687" s="74">
        <f t="shared" si="20"/>
        <v>12</v>
      </c>
      <c r="AC687" s="74"/>
    </row>
    <row r="688" spans="1:29" s="75" customFormat="1" ht="45" x14ac:dyDescent="0.25">
      <c r="A688" s="73">
        <v>678</v>
      </c>
      <c r="B688" s="73" t="s">
        <v>200</v>
      </c>
      <c r="C688" s="73" t="s">
        <v>190</v>
      </c>
      <c r="D688" s="73" t="s">
        <v>658</v>
      </c>
      <c r="E688" s="73" t="s">
        <v>545</v>
      </c>
      <c r="F688" s="76">
        <v>43458.614583333336</v>
      </c>
      <c r="G688" s="76">
        <v>43458.656944444447</v>
      </c>
      <c r="H688" s="73" t="s">
        <v>145</v>
      </c>
      <c r="I688" s="73">
        <v>1.0166666687582619</v>
      </c>
      <c r="J688" s="73" t="s">
        <v>190</v>
      </c>
      <c r="K688" s="73"/>
      <c r="L688" s="73"/>
      <c r="M688" s="73">
        <f t="shared" si="21"/>
        <v>1</v>
      </c>
      <c r="N688" s="73">
        <v>0</v>
      </c>
      <c r="O688" s="73">
        <v>1</v>
      </c>
      <c r="P688" s="73">
        <v>0</v>
      </c>
      <c r="Q688" s="73">
        <v>0</v>
      </c>
      <c r="R688" s="73">
        <v>0</v>
      </c>
      <c r="S688" s="73">
        <v>1</v>
      </c>
      <c r="T688" s="73">
        <v>0</v>
      </c>
      <c r="U688" s="73">
        <v>0</v>
      </c>
      <c r="V688" s="73">
        <v>550</v>
      </c>
      <c r="W688" s="73"/>
      <c r="X688" s="73"/>
      <c r="Y688" s="73"/>
      <c r="Z688" s="73"/>
      <c r="AA688" s="73">
        <v>1</v>
      </c>
      <c r="AB688" s="74">
        <f t="shared" si="20"/>
        <v>12</v>
      </c>
      <c r="AC688" s="74"/>
    </row>
    <row r="689" spans="1:29" s="75" customFormat="1" ht="45" x14ac:dyDescent="0.25">
      <c r="A689" s="73">
        <v>679</v>
      </c>
      <c r="B689" s="73" t="s">
        <v>200</v>
      </c>
      <c r="C689" s="73" t="s">
        <v>190</v>
      </c>
      <c r="D689" s="73" t="s">
        <v>359</v>
      </c>
      <c r="E689" s="73" t="s">
        <v>545</v>
      </c>
      <c r="F689" s="76">
        <v>43462.659722222219</v>
      </c>
      <c r="G689" s="76">
        <v>43462.754166666666</v>
      </c>
      <c r="H689" s="73" t="s">
        <v>146</v>
      </c>
      <c r="I689" s="73">
        <v>2.2666666681179781</v>
      </c>
      <c r="J689" s="73" t="s">
        <v>190</v>
      </c>
      <c r="K689" s="73"/>
      <c r="L689" s="73"/>
      <c r="M689" s="73">
        <f t="shared" si="21"/>
        <v>1</v>
      </c>
      <c r="N689" s="73">
        <v>0</v>
      </c>
      <c r="O689" s="73">
        <v>1</v>
      </c>
      <c r="P689" s="73">
        <v>0</v>
      </c>
      <c r="Q689" s="73">
        <v>0</v>
      </c>
      <c r="R689" s="73">
        <v>0</v>
      </c>
      <c r="S689" s="73">
        <v>1</v>
      </c>
      <c r="T689" s="73">
        <v>0</v>
      </c>
      <c r="U689" s="73">
        <v>0</v>
      </c>
      <c r="V689" s="73">
        <v>320</v>
      </c>
      <c r="W689" s="73"/>
      <c r="X689" s="73" t="s">
        <v>651</v>
      </c>
      <c r="Y689" s="73" t="s">
        <v>652</v>
      </c>
      <c r="Z689" s="73" t="s">
        <v>653</v>
      </c>
      <c r="AA689" s="73">
        <v>1</v>
      </c>
      <c r="AB689" s="74">
        <f t="shared" si="20"/>
        <v>12</v>
      </c>
      <c r="AC689" s="74"/>
    </row>
    <row r="690" spans="1:29" s="75" customFormat="1" ht="45" x14ac:dyDescent="0.25">
      <c r="A690" s="73">
        <v>680</v>
      </c>
      <c r="B690" s="73" t="s">
        <v>189</v>
      </c>
      <c r="C690" s="73" t="s">
        <v>190</v>
      </c>
      <c r="D690" s="73" t="s">
        <v>304</v>
      </c>
      <c r="E690" s="73" t="s">
        <v>545</v>
      </c>
      <c r="F690" s="76">
        <v>43464.62777777778</v>
      </c>
      <c r="G690" s="76">
        <v>43464.692361111112</v>
      </c>
      <c r="H690" s="73" t="s">
        <v>145</v>
      </c>
      <c r="I690" s="73">
        <v>1.549999999115244</v>
      </c>
      <c r="J690" s="73" t="s">
        <v>190</v>
      </c>
      <c r="K690" s="73"/>
      <c r="L690" s="73"/>
      <c r="M690" s="73">
        <f t="shared" si="21"/>
        <v>1</v>
      </c>
      <c r="N690" s="73">
        <v>0</v>
      </c>
      <c r="O690" s="73">
        <v>1</v>
      </c>
      <c r="P690" s="73">
        <v>0</v>
      </c>
      <c r="Q690" s="73">
        <v>0</v>
      </c>
      <c r="R690" s="73">
        <v>0</v>
      </c>
      <c r="S690" s="73">
        <v>1</v>
      </c>
      <c r="T690" s="73">
        <v>0</v>
      </c>
      <c r="U690" s="73">
        <v>0</v>
      </c>
      <c r="V690" s="73">
        <v>370</v>
      </c>
      <c r="W690" s="73"/>
      <c r="X690" s="73"/>
      <c r="Y690" s="73"/>
      <c r="Z690" s="73"/>
      <c r="AA690" s="73">
        <v>1</v>
      </c>
      <c r="AB690" s="74">
        <f t="shared" si="20"/>
        <v>12</v>
      </c>
      <c r="AC690" s="74"/>
    </row>
    <row r="691" spans="1:29" s="75" customFormat="1" x14ac:dyDescent="0.25"/>
    <row r="692" spans="1:29" s="75" customFormat="1" ht="16.5" customHeight="1" x14ac:dyDescent="0.25">
      <c r="G692" s="324" t="str">
        <f>Содержание!C27</f>
        <v>Генеральный директор</v>
      </c>
      <c r="H692" s="324"/>
      <c r="I692" s="324"/>
      <c r="L692" s="469" t="str">
        <f>Содержание!E27</f>
        <v>Мажурин В.А.</v>
      </c>
      <c r="M692" s="469"/>
      <c r="N692" s="469"/>
      <c r="P692" s="310"/>
      <c r="Q692" s="300"/>
      <c r="R692" s="310"/>
    </row>
    <row r="693" spans="1:29" s="75" customFormat="1" x14ac:dyDescent="0.25">
      <c r="E693" s="109"/>
      <c r="G693" s="471" t="s">
        <v>676</v>
      </c>
      <c r="H693" s="471"/>
      <c r="I693" s="471"/>
      <c r="L693" s="470" t="s">
        <v>678</v>
      </c>
      <c r="M693" s="470"/>
      <c r="N693" s="470"/>
      <c r="Q693" s="111" t="s">
        <v>677</v>
      </c>
    </row>
    <row r="694" spans="1:29" s="75" customFormat="1" x14ac:dyDescent="0.25"/>
    <row r="695" spans="1:29" s="75" customFormat="1" x14ac:dyDescent="0.25"/>
    <row r="696" spans="1:29" s="75" customFormat="1" x14ac:dyDescent="0.25"/>
    <row r="697" spans="1:29" s="75" customFormat="1" x14ac:dyDescent="0.25"/>
    <row r="698" spans="1:29" s="75" customFormat="1" x14ac:dyDescent="0.25"/>
    <row r="699" spans="1:29" s="75" customFormat="1" x14ac:dyDescent="0.25"/>
    <row r="700" spans="1:29" s="75" customFormat="1" x14ac:dyDescent="0.25"/>
    <row r="701" spans="1:29" s="75" customFormat="1" x14ac:dyDescent="0.25"/>
    <row r="702" spans="1:29" s="75" customFormat="1" x14ac:dyDescent="0.25"/>
    <row r="703" spans="1:29" s="75" customFormat="1" x14ac:dyDescent="0.25"/>
    <row r="704" spans="1:29" s="75" customFormat="1" x14ac:dyDescent="0.25"/>
    <row r="705" s="75" customFormat="1" x14ac:dyDescent="0.25"/>
    <row r="706" s="75" customFormat="1" x14ac:dyDescent="0.25"/>
    <row r="707" s="75" customFormat="1" x14ac:dyDescent="0.25"/>
    <row r="708" s="75" customFormat="1" x14ac:dyDescent="0.25"/>
    <row r="709" s="75" customFormat="1" x14ac:dyDescent="0.25"/>
    <row r="710" s="75" customFormat="1" x14ac:dyDescent="0.25"/>
    <row r="711" s="75" customFormat="1" x14ac:dyDescent="0.25"/>
    <row r="712" s="75" customFormat="1" x14ac:dyDescent="0.25"/>
    <row r="713" s="75" customFormat="1" x14ac:dyDescent="0.25"/>
    <row r="714" s="75" customFormat="1" x14ac:dyDescent="0.25"/>
    <row r="715" s="75" customFormat="1" x14ac:dyDescent="0.25"/>
    <row r="716" s="75" customFormat="1" x14ac:dyDescent="0.25"/>
    <row r="717" s="75" customFormat="1" x14ac:dyDescent="0.25"/>
    <row r="718" s="75" customFormat="1" x14ac:dyDescent="0.25"/>
    <row r="719" s="75" customFormat="1" x14ac:dyDescent="0.25"/>
    <row r="720" s="75" customFormat="1" x14ac:dyDescent="0.25"/>
    <row r="721" s="75" customFormat="1" x14ac:dyDescent="0.25"/>
    <row r="722" s="75" customFormat="1" x14ac:dyDescent="0.25"/>
    <row r="723" s="75" customFormat="1" x14ac:dyDescent="0.25"/>
    <row r="724" s="75" customFormat="1" x14ac:dyDescent="0.25"/>
    <row r="725" s="75" customFormat="1" x14ac:dyDescent="0.25"/>
    <row r="726" s="75" customFormat="1" x14ac:dyDescent="0.25"/>
    <row r="727" s="75" customFormat="1" x14ac:dyDescent="0.25"/>
    <row r="728" s="75" customFormat="1" x14ac:dyDescent="0.25"/>
    <row r="729" s="75" customFormat="1" x14ac:dyDescent="0.25"/>
    <row r="730" s="75" customFormat="1" x14ac:dyDescent="0.25"/>
    <row r="731" s="75" customFormat="1" x14ac:dyDescent="0.25"/>
    <row r="732" s="75" customFormat="1" x14ac:dyDescent="0.25"/>
    <row r="733" s="75" customFormat="1" x14ac:dyDescent="0.25"/>
    <row r="734" s="75" customFormat="1" x14ac:dyDescent="0.25"/>
    <row r="735" s="75" customFormat="1" x14ac:dyDescent="0.25"/>
    <row r="736" s="75" customFormat="1" x14ac:dyDescent="0.25"/>
    <row r="737" s="75" customFormat="1" x14ac:dyDescent="0.25"/>
    <row r="738" s="75" customFormat="1" x14ac:dyDescent="0.25"/>
    <row r="739" s="75" customFormat="1" x14ac:dyDescent="0.25"/>
    <row r="740" s="75" customFormat="1" x14ac:dyDescent="0.25"/>
    <row r="741" s="75" customFormat="1" x14ac:dyDescent="0.25"/>
    <row r="742" s="75" customFormat="1" x14ac:dyDescent="0.25"/>
    <row r="743" s="75" customFormat="1" x14ac:dyDescent="0.25"/>
    <row r="744" s="75" customFormat="1" x14ac:dyDescent="0.25"/>
    <row r="745" s="75" customFormat="1" x14ac:dyDescent="0.25"/>
    <row r="746" s="75" customFormat="1" x14ac:dyDescent="0.25"/>
    <row r="747" s="75" customFormat="1" x14ac:dyDescent="0.25"/>
    <row r="748" s="75" customFormat="1" x14ac:dyDescent="0.25"/>
    <row r="749" s="75" customFormat="1" x14ac:dyDescent="0.25"/>
    <row r="750" s="75" customFormat="1" x14ac:dyDescent="0.25"/>
    <row r="751" s="75" customFormat="1" x14ac:dyDescent="0.25"/>
    <row r="752" s="75" customFormat="1" x14ac:dyDescent="0.25"/>
    <row r="753" s="75" customFormat="1" x14ac:dyDescent="0.25"/>
    <row r="754" s="75" customFormat="1" x14ac:dyDescent="0.25"/>
    <row r="755" s="75" customFormat="1" x14ac:dyDescent="0.25"/>
    <row r="756" s="75" customFormat="1" x14ac:dyDescent="0.25"/>
    <row r="757" s="75" customFormat="1" x14ac:dyDescent="0.25"/>
    <row r="758" s="75" customFormat="1" x14ac:dyDescent="0.25"/>
    <row r="759" s="75" customFormat="1" x14ac:dyDescent="0.25"/>
    <row r="760" s="75" customFormat="1" x14ac:dyDescent="0.25"/>
    <row r="761" s="75" customFormat="1" x14ac:dyDescent="0.25"/>
    <row r="762" s="75" customFormat="1" x14ac:dyDescent="0.25"/>
    <row r="763" s="75" customFormat="1" x14ac:dyDescent="0.25"/>
    <row r="764" s="75" customFormat="1" x14ac:dyDescent="0.25"/>
    <row r="765" s="75" customFormat="1" x14ac:dyDescent="0.25"/>
    <row r="766" s="75" customFormat="1" x14ac:dyDescent="0.25"/>
    <row r="767" s="75" customFormat="1" x14ac:dyDescent="0.25"/>
    <row r="768" s="75" customFormat="1" x14ac:dyDescent="0.25"/>
    <row r="769" s="75" customFormat="1" x14ac:dyDescent="0.25"/>
    <row r="770" s="75" customFormat="1" x14ac:dyDescent="0.25"/>
    <row r="771" s="75" customFormat="1" x14ac:dyDescent="0.25"/>
    <row r="772" s="75" customFormat="1" x14ac:dyDescent="0.25"/>
    <row r="773" s="75" customFormat="1" x14ac:dyDescent="0.25"/>
    <row r="774" s="75" customFormat="1" x14ac:dyDescent="0.25"/>
    <row r="775" s="75" customFormat="1" x14ac:dyDescent="0.25"/>
    <row r="776" s="75" customFormat="1" x14ac:dyDescent="0.25"/>
    <row r="777" s="75" customFormat="1" x14ac:dyDescent="0.25"/>
    <row r="778" s="75" customFormat="1" x14ac:dyDescent="0.25"/>
    <row r="779" s="75" customFormat="1" x14ac:dyDescent="0.25"/>
    <row r="780" s="75" customFormat="1" x14ac:dyDescent="0.25"/>
    <row r="781" s="75" customFormat="1" x14ac:dyDescent="0.25"/>
    <row r="782" s="75" customFormat="1" x14ac:dyDescent="0.25"/>
    <row r="783" s="75" customFormat="1" x14ac:dyDescent="0.25"/>
    <row r="784" s="75" customFormat="1" x14ac:dyDescent="0.25"/>
    <row r="785" s="75" customFormat="1" x14ac:dyDescent="0.25"/>
    <row r="786" s="75" customFormat="1" x14ac:dyDescent="0.25"/>
    <row r="787" s="75" customFormat="1" x14ac:dyDescent="0.25"/>
    <row r="788" s="75" customFormat="1" x14ac:dyDescent="0.25"/>
    <row r="789" s="75" customFormat="1" x14ac:dyDescent="0.25"/>
    <row r="790" s="75" customFormat="1" x14ac:dyDescent="0.25"/>
    <row r="791" s="75" customFormat="1" x14ac:dyDescent="0.25"/>
    <row r="792" s="75" customFormat="1" x14ac:dyDescent="0.25"/>
    <row r="793" s="75" customFormat="1" x14ac:dyDescent="0.25"/>
    <row r="794" s="75" customFormat="1" x14ac:dyDescent="0.25"/>
    <row r="795" s="75" customFormat="1" x14ac:dyDescent="0.25"/>
    <row r="796" s="75" customFormat="1" x14ac:dyDescent="0.25"/>
    <row r="797" s="75" customFormat="1" x14ac:dyDescent="0.25"/>
    <row r="798" s="75" customFormat="1" x14ac:dyDescent="0.25"/>
    <row r="799" s="75" customFormat="1" x14ac:dyDescent="0.25"/>
    <row r="800" s="75" customFormat="1" x14ac:dyDescent="0.25"/>
    <row r="801" s="75" customFormat="1" x14ac:dyDescent="0.25"/>
    <row r="802" s="75" customFormat="1" x14ac:dyDescent="0.25"/>
    <row r="803" s="75" customFormat="1" x14ac:dyDescent="0.25"/>
    <row r="804" s="75" customFormat="1" x14ac:dyDescent="0.25"/>
    <row r="805" s="75" customFormat="1" x14ac:dyDescent="0.25"/>
    <row r="806" s="75" customFormat="1" x14ac:dyDescent="0.25"/>
    <row r="807" s="75" customFormat="1" x14ac:dyDescent="0.25"/>
    <row r="808" s="75" customFormat="1" x14ac:dyDescent="0.25"/>
    <row r="809" s="75" customFormat="1" x14ac:dyDescent="0.25"/>
    <row r="810" s="75" customFormat="1" x14ac:dyDescent="0.25"/>
    <row r="811" s="75" customFormat="1" x14ac:dyDescent="0.25"/>
    <row r="812" s="75" customFormat="1" x14ac:dyDescent="0.25"/>
    <row r="813" s="75" customFormat="1" x14ac:dyDescent="0.25"/>
    <row r="814" s="75" customFormat="1" x14ac:dyDescent="0.25"/>
    <row r="815" s="75" customFormat="1" x14ac:dyDescent="0.25"/>
    <row r="816" s="75" customFormat="1" x14ac:dyDescent="0.25"/>
    <row r="817" s="75" customFormat="1" x14ac:dyDescent="0.25"/>
    <row r="818" s="75" customFormat="1" x14ac:dyDescent="0.25"/>
    <row r="819" s="75" customFormat="1" x14ac:dyDescent="0.25"/>
    <row r="820" s="75" customFormat="1" x14ac:dyDescent="0.25"/>
    <row r="821" s="75" customFormat="1" x14ac:dyDescent="0.25"/>
    <row r="822" s="75" customFormat="1" x14ac:dyDescent="0.25"/>
    <row r="823" s="75" customFormat="1" x14ac:dyDescent="0.25"/>
    <row r="824" s="75" customFormat="1" x14ac:dyDescent="0.25"/>
    <row r="825" s="75" customFormat="1" x14ac:dyDescent="0.25"/>
    <row r="826" s="75" customFormat="1" x14ac:dyDescent="0.25"/>
    <row r="827" s="75" customFormat="1" x14ac:dyDescent="0.25"/>
    <row r="828" s="75" customFormat="1" x14ac:dyDescent="0.25"/>
    <row r="829" s="75" customFormat="1" x14ac:dyDescent="0.25"/>
    <row r="830" s="75" customFormat="1" x14ac:dyDescent="0.25"/>
    <row r="831" s="75" customFormat="1" x14ac:dyDescent="0.25"/>
    <row r="832" s="75" customFormat="1" x14ac:dyDescent="0.25"/>
    <row r="833" s="75" customFormat="1" x14ac:dyDescent="0.25"/>
    <row r="834" s="75" customFormat="1" x14ac:dyDescent="0.25"/>
    <row r="835" s="75" customFormat="1" x14ac:dyDescent="0.25"/>
    <row r="836" s="75" customFormat="1" x14ac:dyDescent="0.25"/>
    <row r="837" s="75" customFormat="1" x14ac:dyDescent="0.25"/>
    <row r="838" s="75" customFormat="1" x14ac:dyDescent="0.25"/>
    <row r="839" s="75" customFormat="1" x14ac:dyDescent="0.25"/>
    <row r="840" s="75" customFormat="1" x14ac:dyDescent="0.25"/>
    <row r="841" s="75" customFormat="1" x14ac:dyDescent="0.25"/>
    <row r="842" s="75" customFormat="1" x14ac:dyDescent="0.25"/>
    <row r="843" s="75" customFormat="1" x14ac:dyDescent="0.25"/>
    <row r="844" s="75" customFormat="1" x14ac:dyDescent="0.25"/>
    <row r="845" s="75" customFormat="1" x14ac:dyDescent="0.25"/>
    <row r="846" s="75" customFormat="1" x14ac:dyDescent="0.25"/>
    <row r="847" s="75" customFormat="1" x14ac:dyDescent="0.25"/>
    <row r="848" s="75" customFormat="1" x14ac:dyDescent="0.25"/>
    <row r="849" s="75" customFormat="1" x14ac:dyDescent="0.25"/>
    <row r="850" s="75" customFormat="1" x14ac:dyDescent="0.25"/>
    <row r="851" s="75" customFormat="1" x14ac:dyDescent="0.25"/>
    <row r="852" s="75" customFormat="1" x14ac:dyDescent="0.25"/>
    <row r="853" s="75" customFormat="1" x14ac:dyDescent="0.25"/>
    <row r="854" s="75" customFormat="1" x14ac:dyDescent="0.25"/>
    <row r="855" s="75" customFormat="1" x14ac:dyDescent="0.25"/>
    <row r="856" s="75" customFormat="1" x14ac:dyDescent="0.25"/>
    <row r="857" s="75" customFormat="1" x14ac:dyDescent="0.25"/>
    <row r="858" s="75" customFormat="1" x14ac:dyDescent="0.25"/>
    <row r="859" s="75" customFormat="1" x14ac:dyDescent="0.25"/>
    <row r="860" s="75" customFormat="1" x14ac:dyDescent="0.25"/>
    <row r="861" s="75" customFormat="1" x14ac:dyDescent="0.25"/>
    <row r="862" s="75" customFormat="1" x14ac:dyDescent="0.25"/>
    <row r="863" s="75" customFormat="1" x14ac:dyDescent="0.25"/>
    <row r="864" s="75" customFormat="1" x14ac:dyDescent="0.25"/>
    <row r="865" s="75" customFormat="1" x14ac:dyDescent="0.25"/>
    <row r="866" s="75" customFormat="1" x14ac:dyDescent="0.25"/>
    <row r="867" s="75" customFormat="1" x14ac:dyDescent="0.25"/>
    <row r="868" s="75" customFormat="1" x14ac:dyDescent="0.25"/>
    <row r="869" s="75" customFormat="1" x14ac:dyDescent="0.25"/>
    <row r="870" s="75" customFormat="1" x14ac:dyDescent="0.25"/>
    <row r="871" s="75" customFormat="1" x14ac:dyDescent="0.25"/>
    <row r="872" s="75" customFormat="1" x14ac:dyDescent="0.25"/>
    <row r="873" s="75" customFormat="1" x14ac:dyDescent="0.25"/>
    <row r="874" s="75" customFormat="1" x14ac:dyDescent="0.25"/>
    <row r="875" s="75" customFormat="1" x14ac:dyDescent="0.25"/>
    <row r="876" s="75" customFormat="1" x14ac:dyDescent="0.25"/>
    <row r="877" s="75" customFormat="1" x14ac:dyDescent="0.25"/>
    <row r="878" s="75" customFormat="1" x14ac:dyDescent="0.25"/>
    <row r="879" s="75" customFormat="1" x14ac:dyDescent="0.25"/>
    <row r="880" s="75" customFormat="1" x14ac:dyDescent="0.25"/>
    <row r="881" s="75" customFormat="1" x14ac:dyDescent="0.25"/>
    <row r="882" s="75" customFormat="1" x14ac:dyDescent="0.25"/>
    <row r="883" s="75" customFormat="1" x14ac:dyDescent="0.25"/>
    <row r="884" s="75" customFormat="1" x14ac:dyDescent="0.25"/>
    <row r="885" s="75" customFormat="1" x14ac:dyDescent="0.25"/>
    <row r="886" s="75" customFormat="1" x14ac:dyDescent="0.25"/>
    <row r="887" s="75" customFormat="1" x14ac:dyDescent="0.25"/>
    <row r="888" s="75" customFormat="1" x14ac:dyDescent="0.25"/>
    <row r="889" s="75" customFormat="1" x14ac:dyDescent="0.25"/>
    <row r="890" s="75" customFormat="1" x14ac:dyDescent="0.25"/>
    <row r="891" s="75" customFormat="1" x14ac:dyDescent="0.25"/>
    <row r="892" s="75" customFormat="1" x14ac:dyDescent="0.25"/>
    <row r="893" s="75" customFormat="1" x14ac:dyDescent="0.25"/>
    <row r="894" s="75" customFormat="1" x14ac:dyDescent="0.25"/>
    <row r="895" s="75" customFormat="1" x14ac:dyDescent="0.25"/>
    <row r="896" s="75" customFormat="1" x14ac:dyDescent="0.25"/>
    <row r="897" s="75" customFormat="1" x14ac:dyDescent="0.25"/>
    <row r="898" s="75" customFormat="1" x14ac:dyDescent="0.25"/>
    <row r="899" s="75" customFormat="1" x14ac:dyDescent="0.25"/>
    <row r="900" s="75" customFormat="1" x14ac:dyDescent="0.25"/>
    <row r="901" s="75" customFormat="1" x14ac:dyDescent="0.25"/>
    <row r="902" s="75" customFormat="1" x14ac:dyDescent="0.25"/>
    <row r="903" s="75" customFormat="1" x14ac:dyDescent="0.25"/>
    <row r="904" s="75" customFormat="1" x14ac:dyDescent="0.25"/>
    <row r="905" s="75" customFormat="1" x14ac:dyDescent="0.25"/>
    <row r="906" s="75" customFormat="1" x14ac:dyDescent="0.25"/>
    <row r="907" s="75" customFormat="1" x14ac:dyDescent="0.25"/>
    <row r="908" s="75" customFormat="1" x14ac:dyDescent="0.25"/>
    <row r="909" s="75" customFormat="1" x14ac:dyDescent="0.25"/>
    <row r="910" s="75" customFormat="1" x14ac:dyDescent="0.25"/>
    <row r="911" s="75" customFormat="1" x14ac:dyDescent="0.25"/>
    <row r="912" s="75" customFormat="1" x14ac:dyDescent="0.25"/>
    <row r="913" s="75" customFormat="1" x14ac:dyDescent="0.25"/>
    <row r="914" s="75" customFormat="1" x14ac:dyDescent="0.25"/>
    <row r="915" s="75" customFormat="1" x14ac:dyDescent="0.25"/>
    <row r="916" s="75" customFormat="1" x14ac:dyDescent="0.25"/>
    <row r="917" s="75" customFormat="1" x14ac:dyDescent="0.25"/>
    <row r="918" s="75" customFormat="1" x14ac:dyDescent="0.25"/>
    <row r="919" s="75" customFormat="1" x14ac:dyDescent="0.25"/>
    <row r="920" s="75" customFormat="1" x14ac:dyDescent="0.25"/>
    <row r="921" s="75" customFormat="1" x14ac:dyDescent="0.25"/>
    <row r="922" s="75" customFormat="1" x14ac:dyDescent="0.25"/>
    <row r="923" s="75" customFormat="1" x14ac:dyDescent="0.25"/>
    <row r="924" s="75" customFormat="1" x14ac:dyDescent="0.25"/>
    <row r="925" s="75" customFormat="1" x14ac:dyDescent="0.25"/>
    <row r="926" s="75" customFormat="1" x14ac:dyDescent="0.25"/>
    <row r="927" s="75" customFormat="1" x14ac:dyDescent="0.25"/>
    <row r="928" s="75" customFormat="1" x14ac:dyDescent="0.25"/>
    <row r="929" s="75" customFormat="1" x14ac:dyDescent="0.25"/>
    <row r="930" s="75" customFormat="1" x14ac:dyDescent="0.25"/>
    <row r="931" s="75" customFormat="1" x14ac:dyDescent="0.25"/>
    <row r="932" s="75" customFormat="1" x14ac:dyDescent="0.25"/>
    <row r="933" s="75" customFormat="1" x14ac:dyDescent="0.25"/>
    <row r="934" s="75" customFormat="1" x14ac:dyDescent="0.25"/>
    <row r="935" s="75" customFormat="1" x14ac:dyDescent="0.25"/>
    <row r="936" s="75" customFormat="1" x14ac:dyDescent="0.25"/>
    <row r="937" s="75" customFormat="1" x14ac:dyDescent="0.25"/>
    <row r="938" s="75" customFormat="1" x14ac:dyDescent="0.25"/>
    <row r="939" s="75" customFormat="1" x14ac:dyDescent="0.25"/>
    <row r="940" s="75" customFormat="1" x14ac:dyDescent="0.25"/>
    <row r="941" s="75" customFormat="1" x14ac:dyDescent="0.25"/>
    <row r="942" s="75" customFormat="1" x14ac:dyDescent="0.25"/>
    <row r="943" s="75" customFormat="1" x14ac:dyDescent="0.25"/>
    <row r="944" s="75" customFormat="1" x14ac:dyDescent="0.25"/>
    <row r="945" s="75" customFormat="1" x14ac:dyDescent="0.25"/>
    <row r="946" s="75" customFormat="1" x14ac:dyDescent="0.25"/>
    <row r="947" s="75" customFormat="1" x14ac:dyDescent="0.25"/>
    <row r="948" s="75" customFormat="1" x14ac:dyDescent="0.25"/>
    <row r="949" s="75" customFormat="1" x14ac:dyDescent="0.25"/>
    <row r="950" s="75" customFormat="1" x14ac:dyDescent="0.25"/>
    <row r="951" s="75" customFormat="1" x14ac:dyDescent="0.25"/>
    <row r="952" s="75" customFormat="1" x14ac:dyDescent="0.25"/>
    <row r="953" s="75" customFormat="1" x14ac:dyDescent="0.25"/>
    <row r="954" s="75" customFormat="1" x14ac:dyDescent="0.25"/>
    <row r="955" s="75" customFormat="1" x14ac:dyDescent="0.25"/>
    <row r="956" s="75" customFormat="1" x14ac:dyDescent="0.25"/>
    <row r="957" s="75" customFormat="1" x14ac:dyDescent="0.25"/>
    <row r="958" s="75" customFormat="1" x14ac:dyDescent="0.25"/>
    <row r="959" s="75" customFormat="1" x14ac:dyDescent="0.25"/>
    <row r="960" s="75" customFormat="1" x14ac:dyDescent="0.25"/>
    <row r="961" s="75" customFormat="1" x14ac:dyDescent="0.25"/>
    <row r="962" s="75" customFormat="1" x14ac:dyDescent="0.25"/>
    <row r="963" s="75" customFormat="1" x14ac:dyDescent="0.25"/>
    <row r="964" s="75" customFormat="1" x14ac:dyDescent="0.25"/>
    <row r="965" s="75" customFormat="1" x14ac:dyDescent="0.25"/>
    <row r="966" s="75" customFormat="1" x14ac:dyDescent="0.25"/>
    <row r="967" s="75" customFormat="1" x14ac:dyDescent="0.25"/>
    <row r="968" s="75" customFormat="1" x14ac:dyDescent="0.25"/>
    <row r="969" s="75" customFormat="1" x14ac:dyDescent="0.25"/>
    <row r="970" s="75" customFormat="1" x14ac:dyDescent="0.25"/>
    <row r="971" s="75" customFormat="1" x14ac:dyDescent="0.25"/>
    <row r="972" s="75" customFormat="1" x14ac:dyDescent="0.25"/>
    <row r="973" s="75" customFormat="1" x14ac:dyDescent="0.25"/>
    <row r="974" s="75" customFormat="1" x14ac:dyDescent="0.25"/>
    <row r="975" s="75" customFormat="1" x14ac:dyDescent="0.25"/>
    <row r="976" s="75" customFormat="1" x14ac:dyDescent="0.25"/>
    <row r="977" s="75" customFormat="1" x14ac:dyDescent="0.25"/>
    <row r="978" s="75" customFormat="1" x14ac:dyDescent="0.25"/>
    <row r="979" s="75" customFormat="1" x14ac:dyDescent="0.25"/>
    <row r="980" s="75" customFormat="1" x14ac:dyDescent="0.25"/>
    <row r="981" s="75" customFormat="1" x14ac:dyDescent="0.25"/>
    <row r="982" s="75" customFormat="1" x14ac:dyDescent="0.25"/>
    <row r="983" s="75" customFormat="1" x14ac:dyDescent="0.25"/>
  </sheetData>
  <sheetProtection formatCells="0" formatColumns="0" formatRows="0" insertColumns="0" insertRows="0" insertHyperlinks="0" deleteColumns="0" deleteRows="0" sort="0" autoFilter="0" pivotTables="0"/>
  <autoFilter ref="A10:AB690"/>
  <mergeCells count="34">
    <mergeCell ref="Z8:Z9"/>
    <mergeCell ref="M7:U7"/>
    <mergeCell ref="V7:V9"/>
    <mergeCell ref="M8:M9"/>
    <mergeCell ref="N8:P8"/>
    <mergeCell ref="Q8:T8"/>
    <mergeCell ref="U8:U9"/>
    <mergeCell ref="X6:Z7"/>
    <mergeCell ref="AA6:AA9"/>
    <mergeCell ref="A7:A9"/>
    <mergeCell ref="B7:B9"/>
    <mergeCell ref="C7:C9"/>
    <mergeCell ref="D7:D9"/>
    <mergeCell ref="E7:E9"/>
    <mergeCell ref="F7:F9"/>
    <mergeCell ref="G7:G9"/>
    <mergeCell ref="H7:H9"/>
    <mergeCell ref="W6:W9"/>
    <mergeCell ref="I7:I9"/>
    <mergeCell ref="J7:J9"/>
    <mergeCell ref="K7:K9"/>
    <mergeCell ref="L7:L9"/>
    <mergeCell ref="X8:X9"/>
    <mergeCell ref="Y8:Y9"/>
    <mergeCell ref="L692:N692"/>
    <mergeCell ref="L693:N693"/>
    <mergeCell ref="G693:I693"/>
    <mergeCell ref="G692:I692"/>
    <mergeCell ref="A1:O1"/>
    <mergeCell ref="A3:T3"/>
    <mergeCell ref="A4:T4"/>
    <mergeCell ref="A6:I6"/>
    <mergeCell ref="J6:V6"/>
    <mergeCell ref="P2:T2"/>
  </mergeCells>
  <pageMargins left="0.15" right="0.15" top="0.6" bottom="0.02" header="0.3" footer="0.3"/>
  <pageSetup paperSize="9" scale="52" fitToHeight="0" orientation="landscape" horizontalDpi="4294967295" verticalDpi="4294967295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Z30"/>
  <sheetViews>
    <sheetView tabSelected="1" view="pageBreakPreview" topLeftCell="A20" zoomScaleNormal="100" zoomScaleSheetLayoutView="100" workbookViewId="0">
      <selection activeCell="AW23" sqref="AW23:CX23"/>
    </sheetView>
  </sheetViews>
  <sheetFormatPr defaultColWidth="0.85546875" defaultRowHeight="15" x14ac:dyDescent="0.25"/>
  <cols>
    <col min="1" max="162" width="0.85546875" style="5"/>
    <col min="163" max="163" width="8" style="5" customWidth="1"/>
    <col min="164" max="164" width="4.42578125" style="5" customWidth="1"/>
    <col min="165" max="165" width="6.42578125" style="5" customWidth="1"/>
    <col min="166" max="218" width="4.42578125" style="5" customWidth="1"/>
    <col min="219" max="16384" width="0.85546875" style="5"/>
  </cols>
  <sheetData>
    <row r="1" spans="1:156" s="1" customFormat="1" ht="15.75" x14ac:dyDescent="0.25">
      <c r="CX1" s="2"/>
    </row>
    <row r="2" spans="1:156" s="1" customFormat="1" ht="15.75" x14ac:dyDescent="0.25"/>
    <row r="3" spans="1:156" s="1" customFormat="1" ht="63" customHeight="1" x14ac:dyDescent="0.25">
      <c r="A3" s="356" t="s">
        <v>100</v>
      </c>
      <c r="B3" s="356"/>
      <c r="C3" s="356"/>
      <c r="D3" s="356"/>
      <c r="E3" s="356"/>
      <c r="F3" s="356"/>
      <c r="G3" s="356"/>
      <c r="H3" s="356"/>
      <c r="I3" s="356"/>
      <c r="J3" s="356"/>
      <c r="K3" s="356"/>
      <c r="L3" s="356"/>
      <c r="M3" s="356"/>
      <c r="N3" s="356"/>
      <c r="O3" s="356"/>
      <c r="P3" s="356"/>
      <c r="Q3" s="356"/>
      <c r="R3" s="356"/>
      <c r="S3" s="356"/>
      <c r="T3" s="356"/>
      <c r="U3" s="356"/>
      <c r="V3" s="356"/>
      <c r="W3" s="356"/>
      <c r="X3" s="356"/>
      <c r="Y3" s="356"/>
      <c r="Z3" s="356"/>
      <c r="AA3" s="356"/>
      <c r="AB3" s="356"/>
      <c r="AC3" s="356"/>
      <c r="AD3" s="356"/>
      <c r="AE3" s="356"/>
      <c r="AF3" s="356"/>
      <c r="AG3" s="356"/>
      <c r="AH3" s="356"/>
      <c r="AI3" s="356"/>
      <c r="AJ3" s="356"/>
      <c r="AK3" s="356"/>
      <c r="AL3" s="356"/>
      <c r="AM3" s="356"/>
      <c r="AN3" s="356"/>
      <c r="AO3" s="356"/>
      <c r="AP3" s="356"/>
      <c r="AQ3" s="356"/>
      <c r="AR3" s="356"/>
      <c r="AS3" s="356"/>
      <c r="AT3" s="356"/>
      <c r="AU3" s="356"/>
      <c r="AV3" s="356"/>
      <c r="AW3" s="356"/>
      <c r="AX3" s="356"/>
      <c r="AY3" s="356"/>
      <c r="AZ3" s="356"/>
      <c r="BA3" s="356"/>
      <c r="BB3" s="356"/>
      <c r="BC3" s="356"/>
      <c r="BD3" s="356"/>
      <c r="BE3" s="356"/>
      <c r="BF3" s="356"/>
      <c r="BG3" s="356"/>
      <c r="BH3" s="356"/>
      <c r="BI3" s="356"/>
      <c r="BJ3" s="356"/>
      <c r="BK3" s="356"/>
      <c r="BL3" s="356"/>
      <c r="BM3" s="356"/>
      <c r="BN3" s="356"/>
      <c r="BO3" s="356"/>
      <c r="BP3" s="356"/>
      <c r="BQ3" s="356"/>
      <c r="BR3" s="356"/>
      <c r="BS3" s="356"/>
      <c r="BT3" s="356"/>
      <c r="BU3" s="356"/>
      <c r="BV3" s="356"/>
      <c r="BW3" s="356"/>
      <c r="BX3" s="356"/>
      <c r="BY3" s="356"/>
      <c r="BZ3" s="356"/>
      <c r="CA3" s="356"/>
      <c r="CB3" s="356"/>
      <c r="CC3" s="356"/>
      <c r="CD3" s="356"/>
      <c r="CE3" s="356"/>
      <c r="CF3" s="356"/>
      <c r="CG3" s="356"/>
      <c r="CH3" s="356"/>
      <c r="CI3" s="356"/>
      <c r="CJ3" s="356"/>
      <c r="CK3" s="356"/>
      <c r="CL3" s="356"/>
      <c r="CM3" s="356"/>
      <c r="CN3" s="356"/>
      <c r="CO3" s="356"/>
      <c r="CP3" s="356"/>
      <c r="CQ3" s="356"/>
      <c r="CR3" s="356"/>
      <c r="CS3" s="356"/>
      <c r="CT3" s="356"/>
      <c r="CU3" s="356"/>
      <c r="CV3" s="356"/>
      <c r="CW3" s="356"/>
      <c r="CX3" s="356"/>
    </row>
    <row r="4" spans="1:156" s="1" customFormat="1" ht="15.75" customHeight="1" x14ac:dyDescent="0.25"/>
    <row r="5" spans="1:156" s="1" customFormat="1" ht="15.75" x14ac:dyDescent="0.25">
      <c r="A5" s="408" t="str">
        <f>Содержание!D6</f>
        <v>ООО "Энергонефть Томск"</v>
      </c>
      <c r="B5" s="408"/>
      <c r="C5" s="408"/>
      <c r="D5" s="408"/>
      <c r="E5" s="408"/>
      <c r="F5" s="408"/>
      <c r="G5" s="408"/>
      <c r="H5" s="408"/>
      <c r="I5" s="408"/>
      <c r="J5" s="408"/>
      <c r="K5" s="408"/>
      <c r="L5" s="408"/>
      <c r="M5" s="408"/>
      <c r="N5" s="408"/>
      <c r="O5" s="408"/>
      <c r="P5" s="408"/>
      <c r="Q5" s="408"/>
      <c r="R5" s="408"/>
      <c r="S5" s="408"/>
      <c r="T5" s="408"/>
      <c r="U5" s="408"/>
      <c r="V5" s="408"/>
      <c r="W5" s="408"/>
      <c r="X5" s="408"/>
      <c r="Y5" s="408"/>
      <c r="Z5" s="408"/>
      <c r="AA5" s="408"/>
      <c r="AB5" s="408"/>
      <c r="AC5" s="408"/>
      <c r="AD5" s="408"/>
      <c r="AE5" s="408"/>
      <c r="AF5" s="408"/>
      <c r="AG5" s="408"/>
      <c r="AH5" s="408"/>
      <c r="AI5" s="408"/>
      <c r="AJ5" s="408"/>
      <c r="AK5" s="408"/>
      <c r="AL5" s="408"/>
      <c r="AM5" s="408"/>
      <c r="AN5" s="408"/>
      <c r="AO5" s="408"/>
      <c r="AP5" s="408"/>
      <c r="AQ5" s="408"/>
      <c r="AR5" s="408"/>
      <c r="AS5" s="408"/>
      <c r="AT5" s="408"/>
      <c r="AU5" s="408"/>
      <c r="AV5" s="408"/>
      <c r="AW5" s="408"/>
      <c r="AX5" s="408"/>
      <c r="AY5" s="408"/>
      <c r="AZ5" s="408"/>
      <c r="BA5" s="408"/>
      <c r="BB5" s="408"/>
      <c r="BC5" s="408"/>
      <c r="BD5" s="408"/>
      <c r="BE5" s="408"/>
      <c r="BF5" s="408"/>
      <c r="BG5" s="408"/>
      <c r="BH5" s="408"/>
      <c r="BI5" s="408"/>
      <c r="BJ5" s="408"/>
      <c r="BK5" s="408"/>
      <c r="BL5" s="408"/>
      <c r="BM5" s="408"/>
      <c r="BN5" s="408"/>
      <c r="BO5" s="408"/>
      <c r="BP5" s="408"/>
      <c r="BQ5" s="408"/>
      <c r="BR5" s="408"/>
      <c r="BS5" s="408"/>
      <c r="BT5" s="408"/>
      <c r="BU5" s="408"/>
      <c r="BV5" s="408"/>
      <c r="BW5" s="408"/>
      <c r="BX5" s="408"/>
      <c r="BY5" s="408"/>
      <c r="BZ5" s="408"/>
      <c r="CA5" s="408"/>
      <c r="CB5" s="408"/>
      <c r="CC5" s="408"/>
      <c r="CD5" s="408"/>
      <c r="CE5" s="408"/>
      <c r="CF5" s="408"/>
      <c r="CG5" s="408"/>
      <c r="CH5" s="408"/>
      <c r="CI5" s="408"/>
      <c r="CJ5" s="408"/>
      <c r="CK5" s="408"/>
      <c r="CL5" s="408"/>
      <c r="CM5" s="408"/>
      <c r="CN5" s="408"/>
      <c r="CO5" s="408"/>
      <c r="CP5" s="408"/>
      <c r="CQ5" s="408"/>
      <c r="CR5" s="408"/>
      <c r="CS5" s="408"/>
      <c r="CT5" s="408"/>
      <c r="CU5" s="408"/>
      <c r="CV5" s="408"/>
      <c r="CW5" s="408"/>
      <c r="CX5" s="408"/>
    </row>
    <row r="6" spans="1:156" s="1" customFormat="1" ht="13.5" customHeight="1" x14ac:dyDescent="0.25">
      <c r="A6" s="336" t="s">
        <v>3</v>
      </c>
      <c r="B6" s="336"/>
      <c r="C6" s="336"/>
      <c r="D6" s="336"/>
      <c r="E6" s="336"/>
      <c r="F6" s="336"/>
      <c r="G6" s="336"/>
      <c r="H6" s="336"/>
      <c r="I6" s="336"/>
      <c r="J6" s="336"/>
      <c r="K6" s="336"/>
      <c r="L6" s="336"/>
      <c r="M6" s="336"/>
      <c r="N6" s="336"/>
      <c r="O6" s="336"/>
      <c r="P6" s="336"/>
      <c r="Q6" s="336"/>
      <c r="R6" s="336"/>
      <c r="S6" s="336"/>
      <c r="T6" s="336"/>
      <c r="U6" s="336"/>
      <c r="V6" s="336"/>
      <c r="W6" s="336"/>
      <c r="X6" s="336"/>
      <c r="Y6" s="336"/>
      <c r="Z6" s="336"/>
      <c r="AA6" s="336"/>
      <c r="AB6" s="336"/>
      <c r="AC6" s="336"/>
      <c r="AD6" s="336"/>
      <c r="AE6" s="336"/>
      <c r="AF6" s="336"/>
      <c r="AG6" s="336"/>
      <c r="AH6" s="336"/>
      <c r="AI6" s="336"/>
      <c r="AJ6" s="336"/>
      <c r="AK6" s="336"/>
      <c r="AL6" s="336"/>
      <c r="AM6" s="336"/>
      <c r="AN6" s="336"/>
      <c r="AO6" s="336"/>
      <c r="AP6" s="336"/>
      <c r="AQ6" s="336"/>
      <c r="AR6" s="336"/>
      <c r="AS6" s="336"/>
      <c r="AT6" s="336"/>
      <c r="AU6" s="336"/>
      <c r="AV6" s="336"/>
      <c r="AW6" s="336"/>
      <c r="AX6" s="336"/>
      <c r="AY6" s="336"/>
      <c r="AZ6" s="336"/>
      <c r="BA6" s="336"/>
      <c r="BB6" s="336"/>
      <c r="BC6" s="336"/>
      <c r="BD6" s="336"/>
      <c r="BE6" s="336"/>
      <c r="BF6" s="336"/>
      <c r="BG6" s="336"/>
      <c r="BH6" s="336"/>
      <c r="BI6" s="336"/>
      <c r="BJ6" s="336"/>
      <c r="BK6" s="336"/>
      <c r="BL6" s="336"/>
      <c r="BM6" s="336"/>
      <c r="BN6" s="336"/>
      <c r="BO6" s="336"/>
      <c r="BP6" s="336"/>
      <c r="BQ6" s="336"/>
      <c r="BR6" s="336"/>
      <c r="BS6" s="336"/>
      <c r="BT6" s="336"/>
      <c r="BU6" s="336"/>
      <c r="BV6" s="336"/>
      <c r="BW6" s="336"/>
      <c r="BX6" s="336"/>
      <c r="BY6" s="336"/>
      <c r="BZ6" s="336"/>
      <c r="CA6" s="336"/>
      <c r="CB6" s="336"/>
      <c r="CC6" s="336"/>
      <c r="CD6" s="336"/>
      <c r="CE6" s="336"/>
      <c r="CF6" s="336"/>
      <c r="CG6" s="336"/>
      <c r="CH6" s="336"/>
      <c r="CI6" s="336"/>
      <c r="CJ6" s="336"/>
      <c r="CK6" s="336"/>
      <c r="CL6" s="336"/>
      <c r="CM6" s="336"/>
      <c r="CN6" s="336"/>
      <c r="CO6" s="336"/>
      <c r="CP6" s="336"/>
      <c r="CQ6" s="336"/>
      <c r="CR6" s="336"/>
      <c r="CS6" s="336"/>
      <c r="CT6" s="336"/>
      <c r="CU6" s="336"/>
      <c r="CV6" s="336"/>
      <c r="CW6" s="336"/>
      <c r="CX6" s="336"/>
    </row>
    <row r="7" spans="1:156" ht="13.5" customHeight="1" x14ac:dyDescent="0.25"/>
    <row r="8" spans="1:156" s="57" customFormat="1" ht="30.75" customHeight="1" x14ac:dyDescent="0.25">
      <c r="A8" s="378" t="s">
        <v>4</v>
      </c>
      <c r="B8" s="467"/>
      <c r="C8" s="467"/>
      <c r="D8" s="467"/>
      <c r="E8" s="467"/>
      <c r="F8" s="467"/>
      <c r="G8" s="515"/>
      <c r="H8" s="378" t="s">
        <v>5</v>
      </c>
      <c r="I8" s="467"/>
      <c r="J8" s="467"/>
      <c r="K8" s="467"/>
      <c r="L8" s="467"/>
      <c r="M8" s="467"/>
      <c r="N8" s="467"/>
      <c r="O8" s="467"/>
      <c r="P8" s="467"/>
      <c r="Q8" s="467"/>
      <c r="R8" s="467"/>
      <c r="S8" s="467"/>
      <c r="T8" s="467"/>
      <c r="U8" s="467"/>
      <c r="V8" s="467"/>
      <c r="W8" s="467"/>
      <c r="X8" s="467"/>
      <c r="Y8" s="467"/>
      <c r="Z8" s="467"/>
      <c r="AA8" s="467"/>
      <c r="AB8" s="467"/>
      <c r="AC8" s="467"/>
      <c r="AD8" s="467"/>
      <c r="AE8" s="467"/>
      <c r="AF8" s="467"/>
      <c r="AG8" s="467"/>
      <c r="AH8" s="467"/>
      <c r="AI8" s="467"/>
      <c r="AJ8" s="467"/>
      <c r="AK8" s="467"/>
      <c r="AL8" s="467"/>
      <c r="AM8" s="467"/>
      <c r="AN8" s="467"/>
      <c r="AO8" s="467"/>
      <c r="AP8" s="467"/>
      <c r="AQ8" s="467"/>
      <c r="AR8" s="467"/>
      <c r="AS8" s="467"/>
      <c r="AT8" s="467"/>
      <c r="AU8" s="467"/>
      <c r="AV8" s="515"/>
      <c r="AW8" s="378" t="s">
        <v>6</v>
      </c>
      <c r="AX8" s="467"/>
      <c r="AY8" s="467"/>
      <c r="AZ8" s="467"/>
      <c r="BA8" s="467"/>
      <c r="BB8" s="467"/>
      <c r="BC8" s="467"/>
      <c r="BD8" s="467"/>
      <c r="BE8" s="467"/>
      <c r="BF8" s="467"/>
      <c r="BG8" s="467"/>
      <c r="BH8" s="467"/>
      <c r="BI8" s="467"/>
      <c r="BJ8" s="467"/>
      <c r="BK8" s="467"/>
      <c r="BL8" s="467"/>
      <c r="BM8" s="467"/>
      <c r="BN8" s="467"/>
      <c r="BO8" s="467"/>
      <c r="BP8" s="467"/>
      <c r="BQ8" s="467"/>
      <c r="BR8" s="467"/>
      <c r="BS8" s="467"/>
      <c r="BT8" s="467"/>
      <c r="BU8" s="467"/>
      <c r="BV8" s="467"/>
      <c r="BW8" s="467"/>
      <c r="BX8" s="467"/>
      <c r="BY8" s="467"/>
      <c r="BZ8" s="467"/>
      <c r="CA8" s="467"/>
      <c r="CB8" s="467"/>
      <c r="CC8" s="467"/>
      <c r="CD8" s="467"/>
      <c r="CE8" s="467"/>
      <c r="CF8" s="467"/>
      <c r="CG8" s="467"/>
      <c r="CH8" s="467"/>
      <c r="CI8" s="467"/>
      <c r="CJ8" s="467"/>
      <c r="CK8" s="467"/>
      <c r="CL8" s="467"/>
      <c r="CM8" s="467"/>
      <c r="CN8" s="467"/>
      <c r="CO8" s="467"/>
      <c r="CP8" s="467"/>
      <c r="CQ8" s="467"/>
      <c r="CR8" s="467"/>
      <c r="CS8" s="467"/>
      <c r="CT8" s="467"/>
      <c r="CU8" s="467"/>
      <c r="CV8" s="467"/>
      <c r="CW8" s="467"/>
      <c r="CX8" s="515"/>
    </row>
    <row r="9" spans="1:156" s="8" customFormat="1" ht="44.25" customHeight="1" x14ac:dyDescent="0.25">
      <c r="A9" s="490">
        <v>1</v>
      </c>
      <c r="B9" s="491"/>
      <c r="C9" s="491"/>
      <c r="D9" s="491"/>
      <c r="E9" s="491"/>
      <c r="F9" s="491"/>
      <c r="G9" s="492"/>
      <c r="H9" s="509" t="s">
        <v>101</v>
      </c>
      <c r="I9" s="510"/>
      <c r="J9" s="510"/>
      <c r="K9" s="510"/>
      <c r="L9" s="510"/>
      <c r="M9" s="510"/>
      <c r="N9" s="510"/>
      <c r="O9" s="510"/>
      <c r="P9" s="510"/>
      <c r="Q9" s="510"/>
      <c r="R9" s="510"/>
      <c r="S9" s="510"/>
      <c r="T9" s="510"/>
      <c r="U9" s="510"/>
      <c r="V9" s="510"/>
      <c r="W9" s="510"/>
      <c r="X9" s="510"/>
      <c r="Y9" s="510"/>
      <c r="Z9" s="510"/>
      <c r="AA9" s="510"/>
      <c r="AB9" s="510"/>
      <c r="AC9" s="510"/>
      <c r="AD9" s="510"/>
      <c r="AE9" s="510"/>
      <c r="AF9" s="510"/>
      <c r="AG9" s="510"/>
      <c r="AH9" s="510"/>
      <c r="AI9" s="510"/>
      <c r="AJ9" s="510"/>
      <c r="AK9" s="510"/>
      <c r="AL9" s="510"/>
      <c r="AM9" s="510"/>
      <c r="AN9" s="510"/>
      <c r="AO9" s="510"/>
      <c r="AP9" s="510"/>
      <c r="AQ9" s="510"/>
      <c r="AR9" s="510"/>
      <c r="AS9" s="510"/>
      <c r="AT9" s="510"/>
      <c r="AU9" s="510"/>
      <c r="AV9" s="511"/>
      <c r="AW9" s="359">
        <f>SUM(AW11+AW13+AW15+AW17)</f>
        <v>2011</v>
      </c>
      <c r="AX9" s="360"/>
      <c r="AY9" s="360"/>
      <c r="AZ9" s="360"/>
      <c r="BA9" s="360"/>
      <c r="BB9" s="360"/>
      <c r="BC9" s="360"/>
      <c r="BD9" s="360"/>
      <c r="BE9" s="360"/>
      <c r="BF9" s="360"/>
      <c r="BG9" s="360"/>
      <c r="BH9" s="360"/>
      <c r="BI9" s="360"/>
      <c r="BJ9" s="360"/>
      <c r="BK9" s="360"/>
      <c r="BL9" s="360"/>
      <c r="BM9" s="360"/>
      <c r="BN9" s="360"/>
      <c r="BO9" s="360"/>
      <c r="BP9" s="360"/>
      <c r="BQ9" s="360"/>
      <c r="BR9" s="360"/>
      <c r="BS9" s="360"/>
      <c r="BT9" s="360"/>
      <c r="BU9" s="360"/>
      <c r="BV9" s="360"/>
      <c r="BW9" s="360"/>
      <c r="BX9" s="360"/>
      <c r="BY9" s="360"/>
      <c r="BZ9" s="360"/>
      <c r="CA9" s="360"/>
      <c r="CB9" s="360"/>
      <c r="CC9" s="360"/>
      <c r="CD9" s="360"/>
      <c r="CE9" s="360"/>
      <c r="CF9" s="360"/>
      <c r="CG9" s="360"/>
      <c r="CH9" s="360"/>
      <c r="CI9" s="360"/>
      <c r="CJ9" s="360"/>
      <c r="CK9" s="360"/>
      <c r="CL9" s="360"/>
      <c r="CM9" s="360"/>
      <c r="CN9" s="360"/>
      <c r="CO9" s="360"/>
      <c r="CP9" s="360"/>
      <c r="CQ9" s="360"/>
      <c r="CR9" s="360"/>
      <c r="CS9" s="360"/>
      <c r="CT9" s="360"/>
      <c r="CU9" s="360"/>
      <c r="CV9" s="360"/>
      <c r="CW9" s="360"/>
      <c r="CX9" s="361"/>
      <c r="CY9" s="516" t="s">
        <v>102</v>
      </c>
      <c r="CZ9" s="516"/>
      <c r="DA9" s="516"/>
      <c r="DB9" s="516"/>
      <c r="DC9" s="516"/>
      <c r="DD9" s="516"/>
      <c r="DE9" s="516"/>
      <c r="DF9" s="516"/>
      <c r="DG9" s="516"/>
      <c r="DH9" s="516"/>
      <c r="DI9" s="516"/>
      <c r="DJ9" s="516"/>
      <c r="DK9" s="516"/>
      <c r="DL9" s="516"/>
      <c r="DM9" s="516"/>
      <c r="DN9" s="516"/>
      <c r="DO9" s="516"/>
      <c r="DP9" s="516"/>
      <c r="DQ9" s="516"/>
      <c r="DR9" s="516"/>
      <c r="DS9" s="516"/>
      <c r="DT9" s="516"/>
      <c r="DU9" s="516"/>
      <c r="DV9" s="516"/>
      <c r="DW9" s="516"/>
      <c r="DX9" s="516"/>
      <c r="DY9" s="516"/>
      <c r="DZ9" s="516"/>
      <c r="EA9" s="516"/>
      <c r="EB9" s="516"/>
      <c r="EC9" s="516"/>
      <c r="ED9" s="516"/>
      <c r="EE9" s="516"/>
      <c r="EF9" s="516"/>
      <c r="EG9" s="516"/>
      <c r="EH9" s="516"/>
      <c r="EI9" s="516"/>
      <c r="EJ9" s="516"/>
      <c r="EK9" s="516"/>
      <c r="EL9" s="516"/>
      <c r="EM9" s="516"/>
      <c r="EN9" s="516"/>
      <c r="EO9" s="516"/>
      <c r="EP9" s="516"/>
      <c r="EQ9" s="516"/>
      <c r="ER9" s="516"/>
      <c r="ES9" s="516"/>
      <c r="ET9" s="516"/>
      <c r="EU9" s="516"/>
      <c r="EV9" s="516"/>
      <c r="EW9" s="516"/>
      <c r="EX9" s="516"/>
      <c r="EY9" s="516"/>
      <c r="EZ9" s="516"/>
    </row>
    <row r="10" spans="1:156" s="8" customFormat="1" ht="15.75" customHeight="1" x14ac:dyDescent="0.25">
      <c r="A10" s="493"/>
      <c r="B10" s="494"/>
      <c r="C10" s="494"/>
      <c r="D10" s="494"/>
      <c r="E10" s="494"/>
      <c r="F10" s="494"/>
      <c r="G10" s="495"/>
      <c r="H10" s="512"/>
      <c r="I10" s="513"/>
      <c r="J10" s="513"/>
      <c r="K10" s="513"/>
      <c r="L10" s="513"/>
      <c r="M10" s="513"/>
      <c r="N10" s="513"/>
      <c r="O10" s="513"/>
      <c r="P10" s="513"/>
      <c r="Q10" s="513"/>
      <c r="R10" s="513"/>
      <c r="S10" s="513"/>
      <c r="T10" s="513"/>
      <c r="U10" s="513"/>
      <c r="V10" s="513"/>
      <c r="W10" s="513"/>
      <c r="X10" s="513"/>
      <c r="Y10" s="513"/>
      <c r="Z10" s="513"/>
      <c r="AA10" s="513"/>
      <c r="AB10" s="513"/>
      <c r="AC10" s="513"/>
      <c r="AD10" s="513"/>
      <c r="AE10" s="513"/>
      <c r="AF10" s="513"/>
      <c r="AG10" s="513"/>
      <c r="AH10" s="513"/>
      <c r="AI10" s="513"/>
      <c r="AJ10" s="513"/>
      <c r="AK10" s="513"/>
      <c r="AL10" s="513"/>
      <c r="AM10" s="513"/>
      <c r="AN10" s="513"/>
      <c r="AO10" s="513"/>
      <c r="AP10" s="513"/>
      <c r="AQ10" s="513"/>
      <c r="AR10" s="513"/>
      <c r="AS10" s="513"/>
      <c r="AT10" s="513"/>
      <c r="AU10" s="513"/>
      <c r="AV10" s="514"/>
      <c r="AW10" s="502"/>
      <c r="AX10" s="503"/>
      <c r="AY10" s="503"/>
      <c r="AZ10" s="503"/>
      <c r="BA10" s="503"/>
      <c r="BB10" s="503"/>
      <c r="BC10" s="503"/>
      <c r="BD10" s="503"/>
      <c r="BE10" s="503"/>
      <c r="BF10" s="503"/>
      <c r="BG10" s="503"/>
      <c r="BH10" s="503"/>
      <c r="BI10" s="503"/>
      <c r="BJ10" s="503"/>
      <c r="BK10" s="503"/>
      <c r="BL10" s="503"/>
      <c r="BM10" s="503"/>
      <c r="BN10" s="503"/>
      <c r="BO10" s="503"/>
      <c r="BP10" s="503"/>
      <c r="BQ10" s="503"/>
      <c r="BR10" s="503"/>
      <c r="BS10" s="503"/>
      <c r="BT10" s="503"/>
      <c r="BU10" s="503"/>
      <c r="BV10" s="503"/>
      <c r="BW10" s="503"/>
      <c r="BX10" s="503"/>
      <c r="BY10" s="503"/>
      <c r="BZ10" s="503"/>
      <c r="CA10" s="503"/>
      <c r="CB10" s="503"/>
      <c r="CC10" s="503"/>
      <c r="CD10" s="503"/>
      <c r="CE10" s="503"/>
      <c r="CF10" s="503"/>
      <c r="CG10" s="503"/>
      <c r="CH10" s="503"/>
      <c r="CI10" s="503"/>
      <c r="CJ10" s="503"/>
      <c r="CK10" s="503"/>
      <c r="CL10" s="503"/>
      <c r="CM10" s="503"/>
      <c r="CN10" s="503"/>
      <c r="CO10" s="503"/>
      <c r="CP10" s="503"/>
      <c r="CQ10" s="503"/>
      <c r="CR10" s="503"/>
      <c r="CS10" s="503"/>
      <c r="CT10" s="503"/>
      <c r="CU10" s="503"/>
      <c r="CV10" s="503"/>
      <c r="CW10" s="503"/>
      <c r="CX10" s="504"/>
      <c r="CY10" s="517"/>
      <c r="CZ10" s="517"/>
      <c r="DA10" s="517"/>
      <c r="DB10" s="517"/>
      <c r="DC10" s="517"/>
      <c r="DD10" s="517"/>
      <c r="DE10" s="517"/>
      <c r="DF10" s="517"/>
      <c r="DG10" s="517"/>
      <c r="DH10" s="517"/>
      <c r="DI10" s="517"/>
      <c r="DJ10" s="517"/>
      <c r="DK10" s="517"/>
      <c r="DL10" s="517"/>
      <c r="DM10" s="517"/>
      <c r="DN10" s="517"/>
      <c r="DO10" s="517"/>
      <c r="DP10" s="517"/>
      <c r="DQ10" s="517"/>
      <c r="DR10" s="517"/>
      <c r="DS10" s="517"/>
      <c r="DT10" s="517"/>
      <c r="DU10" s="517"/>
      <c r="DV10" s="517"/>
      <c r="DW10" s="517"/>
      <c r="DX10" s="517"/>
      <c r="DY10" s="517"/>
      <c r="DZ10" s="517"/>
      <c r="EA10" s="517"/>
      <c r="EB10" s="517"/>
      <c r="EC10" s="517"/>
      <c r="ED10" s="517"/>
      <c r="EE10" s="517"/>
      <c r="EF10" s="517"/>
      <c r="EG10" s="517"/>
      <c r="EH10" s="517"/>
      <c r="EI10" s="517"/>
      <c r="EJ10" s="517"/>
      <c r="EK10" s="517"/>
      <c r="EL10" s="517"/>
      <c r="EM10" s="517"/>
      <c r="EN10" s="517"/>
      <c r="EO10" s="517"/>
      <c r="EP10" s="517"/>
      <c r="EQ10" s="517"/>
      <c r="ER10" s="517"/>
      <c r="ES10" s="517"/>
      <c r="ET10" s="517"/>
      <c r="EU10" s="517"/>
      <c r="EV10" s="517"/>
      <c r="EW10" s="517"/>
      <c r="EX10" s="517"/>
      <c r="EY10" s="517"/>
      <c r="EZ10" s="517"/>
    </row>
    <row r="11" spans="1:156" s="8" customFormat="1" ht="30" customHeight="1" x14ac:dyDescent="0.25">
      <c r="A11" s="490" t="s">
        <v>103</v>
      </c>
      <c r="B11" s="491"/>
      <c r="C11" s="491"/>
      <c r="D11" s="491"/>
      <c r="E11" s="491"/>
      <c r="F11" s="491"/>
      <c r="G11" s="492"/>
      <c r="H11" s="496" t="s">
        <v>104</v>
      </c>
      <c r="I11" s="497"/>
      <c r="J11" s="497"/>
      <c r="K11" s="497"/>
      <c r="L11" s="497"/>
      <c r="M11" s="497"/>
      <c r="N11" s="497"/>
      <c r="O11" s="497"/>
      <c r="P11" s="497"/>
      <c r="Q11" s="497"/>
      <c r="R11" s="497"/>
      <c r="S11" s="497"/>
      <c r="T11" s="497"/>
      <c r="U11" s="497"/>
      <c r="V11" s="497"/>
      <c r="W11" s="497"/>
      <c r="X11" s="497"/>
      <c r="Y11" s="497"/>
      <c r="Z11" s="497"/>
      <c r="AA11" s="497"/>
      <c r="AB11" s="497"/>
      <c r="AC11" s="497"/>
      <c r="AD11" s="497"/>
      <c r="AE11" s="497"/>
      <c r="AF11" s="497"/>
      <c r="AG11" s="497"/>
      <c r="AH11" s="497"/>
      <c r="AI11" s="497"/>
      <c r="AJ11" s="497"/>
      <c r="AK11" s="497"/>
      <c r="AL11" s="497"/>
      <c r="AM11" s="497"/>
      <c r="AN11" s="497"/>
      <c r="AO11" s="497"/>
      <c r="AP11" s="497"/>
      <c r="AQ11" s="497"/>
      <c r="AR11" s="497"/>
      <c r="AS11" s="497"/>
      <c r="AT11" s="497"/>
      <c r="AU11" s="497"/>
      <c r="AV11" s="498"/>
      <c r="AW11" s="359">
        <v>5</v>
      </c>
      <c r="AX11" s="360"/>
      <c r="AY11" s="360"/>
      <c r="AZ11" s="360"/>
      <c r="BA11" s="360"/>
      <c r="BB11" s="360"/>
      <c r="BC11" s="360"/>
      <c r="BD11" s="360"/>
      <c r="BE11" s="360"/>
      <c r="BF11" s="360"/>
      <c r="BG11" s="360"/>
      <c r="BH11" s="360"/>
      <c r="BI11" s="360"/>
      <c r="BJ11" s="360"/>
      <c r="BK11" s="360"/>
      <c r="BL11" s="360"/>
      <c r="BM11" s="360"/>
      <c r="BN11" s="360"/>
      <c r="BO11" s="360"/>
      <c r="BP11" s="360"/>
      <c r="BQ11" s="360"/>
      <c r="BR11" s="360"/>
      <c r="BS11" s="360"/>
      <c r="BT11" s="360"/>
      <c r="BU11" s="360"/>
      <c r="BV11" s="360"/>
      <c r="BW11" s="360"/>
      <c r="BX11" s="360"/>
      <c r="BY11" s="360"/>
      <c r="BZ11" s="360"/>
      <c r="CA11" s="360"/>
      <c r="CB11" s="360"/>
      <c r="CC11" s="360"/>
      <c r="CD11" s="360"/>
      <c r="CE11" s="360"/>
      <c r="CF11" s="360"/>
      <c r="CG11" s="360"/>
      <c r="CH11" s="360"/>
      <c r="CI11" s="360"/>
      <c r="CJ11" s="360"/>
      <c r="CK11" s="360"/>
      <c r="CL11" s="360"/>
      <c r="CM11" s="360"/>
      <c r="CN11" s="360"/>
      <c r="CO11" s="360"/>
      <c r="CP11" s="360"/>
      <c r="CQ11" s="360"/>
      <c r="CR11" s="360"/>
      <c r="CS11" s="360"/>
      <c r="CT11" s="360"/>
      <c r="CU11" s="360"/>
      <c r="CV11" s="360"/>
      <c r="CW11" s="360"/>
      <c r="CX11" s="361"/>
      <c r="CY11" s="516" t="s">
        <v>102</v>
      </c>
      <c r="CZ11" s="516"/>
      <c r="DA11" s="516"/>
      <c r="DB11" s="516"/>
      <c r="DC11" s="516"/>
      <c r="DD11" s="516"/>
      <c r="DE11" s="516"/>
      <c r="DF11" s="516"/>
      <c r="DG11" s="516"/>
      <c r="DH11" s="516"/>
      <c r="DI11" s="516"/>
      <c r="DJ11" s="516"/>
      <c r="DK11" s="516"/>
      <c r="DL11" s="516"/>
      <c r="DM11" s="516"/>
      <c r="DN11" s="516"/>
      <c r="DO11" s="516"/>
      <c r="DP11" s="516"/>
      <c r="DQ11" s="516"/>
      <c r="DR11" s="516"/>
      <c r="DS11" s="516"/>
      <c r="DT11" s="516"/>
      <c r="DU11" s="516"/>
      <c r="DV11" s="516"/>
      <c r="DW11" s="516"/>
      <c r="DX11" s="516"/>
      <c r="DY11" s="516"/>
      <c r="DZ11" s="516"/>
      <c r="EA11" s="516"/>
      <c r="EB11" s="516"/>
      <c r="EC11" s="516"/>
      <c r="ED11" s="516"/>
      <c r="EE11" s="516"/>
      <c r="EF11" s="516"/>
      <c r="EG11" s="516"/>
      <c r="EH11" s="516"/>
      <c r="EI11" s="516"/>
      <c r="EJ11" s="516"/>
      <c r="EK11" s="516"/>
      <c r="EL11" s="516"/>
      <c r="EM11" s="516"/>
      <c r="EN11" s="516"/>
      <c r="EO11" s="516"/>
      <c r="EP11" s="516"/>
      <c r="EQ11" s="516"/>
      <c r="ER11" s="516"/>
      <c r="ES11" s="516"/>
      <c r="ET11" s="516"/>
      <c r="EU11" s="516"/>
      <c r="EV11" s="516"/>
      <c r="EW11" s="516"/>
      <c r="EX11" s="516"/>
      <c r="EY11" s="516"/>
      <c r="EZ11" s="516"/>
    </row>
    <row r="12" spans="1:156" s="8" customFormat="1" ht="15.75" customHeight="1" x14ac:dyDescent="0.25">
      <c r="A12" s="493"/>
      <c r="B12" s="494"/>
      <c r="C12" s="494"/>
      <c r="D12" s="494"/>
      <c r="E12" s="494"/>
      <c r="F12" s="494"/>
      <c r="G12" s="495"/>
      <c r="H12" s="499"/>
      <c r="I12" s="500"/>
      <c r="J12" s="500"/>
      <c r="K12" s="500"/>
      <c r="L12" s="500"/>
      <c r="M12" s="500"/>
      <c r="N12" s="500"/>
      <c r="O12" s="500"/>
      <c r="P12" s="500"/>
      <c r="Q12" s="500"/>
      <c r="R12" s="500"/>
      <c r="S12" s="500"/>
      <c r="T12" s="500"/>
      <c r="U12" s="500"/>
      <c r="V12" s="500"/>
      <c r="W12" s="500"/>
      <c r="X12" s="500"/>
      <c r="Y12" s="500"/>
      <c r="Z12" s="500"/>
      <c r="AA12" s="500"/>
      <c r="AB12" s="500"/>
      <c r="AC12" s="500"/>
      <c r="AD12" s="500"/>
      <c r="AE12" s="500"/>
      <c r="AF12" s="500"/>
      <c r="AG12" s="500"/>
      <c r="AH12" s="500"/>
      <c r="AI12" s="500"/>
      <c r="AJ12" s="500"/>
      <c r="AK12" s="500"/>
      <c r="AL12" s="500"/>
      <c r="AM12" s="500"/>
      <c r="AN12" s="500"/>
      <c r="AO12" s="500"/>
      <c r="AP12" s="500"/>
      <c r="AQ12" s="500"/>
      <c r="AR12" s="500"/>
      <c r="AS12" s="500"/>
      <c r="AT12" s="500"/>
      <c r="AU12" s="500"/>
      <c r="AV12" s="501"/>
      <c r="AW12" s="502"/>
      <c r="AX12" s="503"/>
      <c r="AY12" s="503"/>
      <c r="AZ12" s="503"/>
      <c r="BA12" s="503"/>
      <c r="BB12" s="503"/>
      <c r="BC12" s="503"/>
      <c r="BD12" s="503"/>
      <c r="BE12" s="503"/>
      <c r="BF12" s="503"/>
      <c r="BG12" s="503"/>
      <c r="BH12" s="503"/>
      <c r="BI12" s="503"/>
      <c r="BJ12" s="503"/>
      <c r="BK12" s="503"/>
      <c r="BL12" s="503"/>
      <c r="BM12" s="503"/>
      <c r="BN12" s="503"/>
      <c r="BO12" s="503"/>
      <c r="BP12" s="503"/>
      <c r="BQ12" s="503"/>
      <c r="BR12" s="503"/>
      <c r="BS12" s="503"/>
      <c r="BT12" s="503"/>
      <c r="BU12" s="503"/>
      <c r="BV12" s="503"/>
      <c r="BW12" s="503"/>
      <c r="BX12" s="503"/>
      <c r="BY12" s="503"/>
      <c r="BZ12" s="503"/>
      <c r="CA12" s="503"/>
      <c r="CB12" s="503"/>
      <c r="CC12" s="503"/>
      <c r="CD12" s="503"/>
      <c r="CE12" s="503"/>
      <c r="CF12" s="503"/>
      <c r="CG12" s="503"/>
      <c r="CH12" s="503"/>
      <c r="CI12" s="503"/>
      <c r="CJ12" s="503"/>
      <c r="CK12" s="503"/>
      <c r="CL12" s="503"/>
      <c r="CM12" s="503"/>
      <c r="CN12" s="503"/>
      <c r="CO12" s="503"/>
      <c r="CP12" s="503"/>
      <c r="CQ12" s="503"/>
      <c r="CR12" s="503"/>
      <c r="CS12" s="503"/>
      <c r="CT12" s="503"/>
      <c r="CU12" s="503"/>
      <c r="CV12" s="503"/>
      <c r="CW12" s="503"/>
      <c r="CX12" s="504"/>
      <c r="CY12" s="517"/>
      <c r="CZ12" s="517"/>
      <c r="DA12" s="517"/>
      <c r="DB12" s="517"/>
      <c r="DC12" s="517"/>
      <c r="DD12" s="517"/>
      <c r="DE12" s="517"/>
      <c r="DF12" s="517"/>
      <c r="DG12" s="517"/>
      <c r="DH12" s="517"/>
      <c r="DI12" s="517"/>
      <c r="DJ12" s="517"/>
      <c r="DK12" s="517"/>
      <c r="DL12" s="517"/>
      <c r="DM12" s="517"/>
      <c r="DN12" s="517"/>
      <c r="DO12" s="517"/>
      <c r="DP12" s="517"/>
      <c r="DQ12" s="517"/>
      <c r="DR12" s="517"/>
      <c r="DS12" s="517"/>
      <c r="DT12" s="517"/>
      <c r="DU12" s="517"/>
      <c r="DV12" s="517"/>
      <c r="DW12" s="517"/>
      <c r="DX12" s="517"/>
      <c r="DY12" s="517"/>
      <c r="DZ12" s="517"/>
      <c r="EA12" s="517"/>
      <c r="EB12" s="517"/>
      <c r="EC12" s="517"/>
      <c r="ED12" s="517"/>
      <c r="EE12" s="517"/>
      <c r="EF12" s="517"/>
      <c r="EG12" s="517"/>
      <c r="EH12" s="517"/>
      <c r="EI12" s="517"/>
      <c r="EJ12" s="517"/>
      <c r="EK12" s="517"/>
      <c r="EL12" s="517"/>
      <c r="EM12" s="517"/>
      <c r="EN12" s="517"/>
      <c r="EO12" s="517"/>
      <c r="EP12" s="517"/>
      <c r="EQ12" s="517"/>
      <c r="ER12" s="517"/>
      <c r="ES12" s="517"/>
      <c r="ET12" s="517"/>
      <c r="EU12" s="517"/>
      <c r="EV12" s="517"/>
      <c r="EW12" s="517"/>
      <c r="EX12" s="517"/>
      <c r="EY12" s="517"/>
      <c r="EZ12" s="517"/>
    </row>
    <row r="13" spans="1:156" s="8" customFormat="1" ht="30.75" customHeight="1" x14ac:dyDescent="0.25">
      <c r="A13" s="490" t="s">
        <v>105</v>
      </c>
      <c r="B13" s="491"/>
      <c r="C13" s="491"/>
      <c r="D13" s="491"/>
      <c r="E13" s="491"/>
      <c r="F13" s="491"/>
      <c r="G13" s="492"/>
      <c r="H13" s="496" t="s">
        <v>106</v>
      </c>
      <c r="I13" s="497"/>
      <c r="J13" s="497"/>
      <c r="K13" s="497"/>
      <c r="L13" s="497"/>
      <c r="M13" s="497"/>
      <c r="N13" s="497"/>
      <c r="O13" s="497"/>
      <c r="P13" s="497"/>
      <c r="Q13" s="497"/>
      <c r="R13" s="497"/>
      <c r="S13" s="497"/>
      <c r="T13" s="497"/>
      <c r="U13" s="497"/>
      <c r="V13" s="497"/>
      <c r="W13" s="497"/>
      <c r="X13" s="497"/>
      <c r="Y13" s="497"/>
      <c r="Z13" s="497"/>
      <c r="AA13" s="497"/>
      <c r="AB13" s="497"/>
      <c r="AC13" s="497"/>
      <c r="AD13" s="497"/>
      <c r="AE13" s="497"/>
      <c r="AF13" s="497"/>
      <c r="AG13" s="497"/>
      <c r="AH13" s="497"/>
      <c r="AI13" s="497"/>
      <c r="AJ13" s="497"/>
      <c r="AK13" s="497"/>
      <c r="AL13" s="497"/>
      <c r="AM13" s="497"/>
      <c r="AN13" s="497"/>
      <c r="AO13" s="497"/>
      <c r="AP13" s="497"/>
      <c r="AQ13" s="497"/>
      <c r="AR13" s="497"/>
      <c r="AS13" s="497"/>
      <c r="AT13" s="497"/>
      <c r="AU13" s="497"/>
      <c r="AV13" s="498"/>
      <c r="AW13" s="507">
        <v>24</v>
      </c>
      <c r="AX13" s="508"/>
      <c r="AY13" s="508"/>
      <c r="AZ13" s="508"/>
      <c r="BA13" s="508"/>
      <c r="BB13" s="508"/>
      <c r="BC13" s="508"/>
      <c r="BD13" s="508"/>
      <c r="BE13" s="508"/>
      <c r="BF13" s="508"/>
      <c r="BG13" s="508"/>
      <c r="BH13" s="508"/>
      <c r="BI13" s="508"/>
      <c r="BJ13" s="508"/>
      <c r="BK13" s="508"/>
      <c r="BL13" s="508"/>
      <c r="BM13" s="508"/>
      <c r="BN13" s="508"/>
      <c r="BO13" s="508"/>
      <c r="BP13" s="508"/>
      <c r="BQ13" s="508"/>
      <c r="BR13" s="508"/>
      <c r="BS13" s="508"/>
      <c r="BT13" s="508"/>
      <c r="BU13" s="508"/>
      <c r="BV13" s="508"/>
      <c r="BW13" s="508"/>
      <c r="BX13" s="508"/>
      <c r="BY13" s="508"/>
      <c r="BZ13" s="508"/>
      <c r="CA13" s="508"/>
      <c r="CB13" s="508"/>
      <c r="CC13" s="508"/>
      <c r="CD13" s="508"/>
      <c r="CE13" s="508"/>
      <c r="CF13" s="508"/>
      <c r="CG13" s="508"/>
      <c r="CH13" s="508"/>
      <c r="CI13" s="508"/>
      <c r="CJ13" s="508"/>
      <c r="CK13" s="508"/>
      <c r="CL13" s="508"/>
      <c r="CM13" s="508"/>
      <c r="CN13" s="508"/>
      <c r="CO13" s="508"/>
      <c r="CP13" s="508"/>
      <c r="CQ13" s="508"/>
      <c r="CR13" s="508"/>
      <c r="CS13" s="508"/>
      <c r="CT13" s="508"/>
      <c r="CU13" s="508"/>
      <c r="CV13" s="508"/>
      <c r="CW13" s="508"/>
      <c r="CX13" s="529"/>
      <c r="CY13" s="518" t="s">
        <v>102</v>
      </c>
      <c r="CZ13" s="518"/>
      <c r="DA13" s="518"/>
      <c r="DB13" s="518"/>
      <c r="DC13" s="518"/>
      <c r="DD13" s="518"/>
      <c r="DE13" s="518"/>
      <c r="DF13" s="518"/>
      <c r="DG13" s="518"/>
      <c r="DH13" s="518"/>
      <c r="DI13" s="518"/>
      <c r="DJ13" s="518"/>
      <c r="DK13" s="518"/>
      <c r="DL13" s="518"/>
      <c r="DM13" s="518"/>
      <c r="DN13" s="518"/>
      <c r="DO13" s="518"/>
      <c r="DP13" s="518"/>
      <c r="DQ13" s="518"/>
      <c r="DR13" s="518"/>
      <c r="DS13" s="518"/>
      <c r="DT13" s="518"/>
      <c r="DU13" s="518"/>
      <c r="DV13" s="518"/>
      <c r="DW13" s="518"/>
      <c r="DX13" s="518"/>
      <c r="DY13" s="518"/>
      <c r="DZ13" s="518"/>
      <c r="EA13" s="518"/>
      <c r="EB13" s="518"/>
      <c r="EC13" s="518"/>
      <c r="ED13" s="518"/>
      <c r="EE13" s="518"/>
      <c r="EF13" s="518"/>
      <c r="EG13" s="518"/>
      <c r="EH13" s="518"/>
      <c r="EI13" s="518"/>
      <c r="EJ13" s="518"/>
      <c r="EK13" s="518"/>
      <c r="EL13" s="518"/>
      <c r="EM13" s="518"/>
      <c r="EN13" s="518"/>
      <c r="EO13" s="518"/>
      <c r="EP13" s="518"/>
      <c r="EQ13" s="518"/>
      <c r="ER13" s="518"/>
      <c r="ES13" s="518"/>
      <c r="ET13" s="518"/>
      <c r="EU13" s="518"/>
      <c r="EV13" s="518"/>
      <c r="EW13" s="518"/>
      <c r="EX13" s="518"/>
      <c r="EY13" s="518"/>
      <c r="EZ13" s="518"/>
    </row>
    <row r="14" spans="1:156" s="8" customFormat="1" ht="16.5" customHeight="1" x14ac:dyDescent="0.25">
      <c r="A14" s="493"/>
      <c r="B14" s="494"/>
      <c r="C14" s="494"/>
      <c r="D14" s="494"/>
      <c r="E14" s="494"/>
      <c r="F14" s="494"/>
      <c r="G14" s="495"/>
      <c r="H14" s="499"/>
      <c r="I14" s="500"/>
      <c r="J14" s="500"/>
      <c r="K14" s="500"/>
      <c r="L14" s="500"/>
      <c r="M14" s="500"/>
      <c r="N14" s="500"/>
      <c r="O14" s="500"/>
      <c r="P14" s="500"/>
      <c r="Q14" s="500"/>
      <c r="R14" s="500"/>
      <c r="S14" s="500"/>
      <c r="T14" s="500"/>
      <c r="U14" s="500"/>
      <c r="V14" s="500"/>
      <c r="W14" s="500"/>
      <c r="X14" s="500"/>
      <c r="Y14" s="500"/>
      <c r="Z14" s="500"/>
      <c r="AA14" s="500"/>
      <c r="AB14" s="500"/>
      <c r="AC14" s="500"/>
      <c r="AD14" s="500"/>
      <c r="AE14" s="500"/>
      <c r="AF14" s="500"/>
      <c r="AG14" s="500"/>
      <c r="AH14" s="500"/>
      <c r="AI14" s="500"/>
      <c r="AJ14" s="500"/>
      <c r="AK14" s="500"/>
      <c r="AL14" s="500"/>
      <c r="AM14" s="500"/>
      <c r="AN14" s="500"/>
      <c r="AO14" s="500"/>
      <c r="AP14" s="500"/>
      <c r="AQ14" s="500"/>
      <c r="AR14" s="500"/>
      <c r="AS14" s="500"/>
      <c r="AT14" s="500"/>
      <c r="AU14" s="500"/>
      <c r="AV14" s="501"/>
      <c r="AW14" s="502"/>
      <c r="AX14" s="503"/>
      <c r="AY14" s="503"/>
      <c r="AZ14" s="503"/>
      <c r="BA14" s="503"/>
      <c r="BB14" s="503"/>
      <c r="BC14" s="503"/>
      <c r="BD14" s="503"/>
      <c r="BE14" s="503"/>
      <c r="BF14" s="503"/>
      <c r="BG14" s="503"/>
      <c r="BH14" s="503"/>
      <c r="BI14" s="503"/>
      <c r="BJ14" s="503"/>
      <c r="BK14" s="503"/>
      <c r="BL14" s="503"/>
      <c r="BM14" s="503"/>
      <c r="BN14" s="503"/>
      <c r="BO14" s="503"/>
      <c r="BP14" s="503"/>
      <c r="BQ14" s="503"/>
      <c r="BR14" s="503"/>
      <c r="BS14" s="503"/>
      <c r="BT14" s="503"/>
      <c r="BU14" s="503"/>
      <c r="BV14" s="503"/>
      <c r="BW14" s="503"/>
      <c r="BX14" s="503"/>
      <c r="BY14" s="503"/>
      <c r="BZ14" s="503"/>
      <c r="CA14" s="503"/>
      <c r="CB14" s="503"/>
      <c r="CC14" s="503"/>
      <c r="CD14" s="503"/>
      <c r="CE14" s="503"/>
      <c r="CF14" s="503"/>
      <c r="CG14" s="503"/>
      <c r="CH14" s="503"/>
      <c r="CI14" s="503"/>
      <c r="CJ14" s="503"/>
      <c r="CK14" s="503"/>
      <c r="CL14" s="503"/>
      <c r="CM14" s="503"/>
      <c r="CN14" s="503"/>
      <c r="CO14" s="503"/>
      <c r="CP14" s="503"/>
      <c r="CQ14" s="503"/>
      <c r="CR14" s="503"/>
      <c r="CS14" s="503"/>
      <c r="CT14" s="503"/>
      <c r="CU14" s="503"/>
      <c r="CV14" s="503"/>
      <c r="CW14" s="503"/>
      <c r="CX14" s="504"/>
      <c r="CY14" s="517"/>
      <c r="CZ14" s="517"/>
      <c r="DA14" s="517"/>
      <c r="DB14" s="517"/>
      <c r="DC14" s="517"/>
      <c r="DD14" s="517"/>
      <c r="DE14" s="517"/>
      <c r="DF14" s="517"/>
      <c r="DG14" s="517"/>
      <c r="DH14" s="517"/>
      <c r="DI14" s="517"/>
      <c r="DJ14" s="517"/>
      <c r="DK14" s="517"/>
      <c r="DL14" s="517"/>
      <c r="DM14" s="517"/>
      <c r="DN14" s="517"/>
      <c r="DO14" s="517"/>
      <c r="DP14" s="517"/>
      <c r="DQ14" s="517"/>
      <c r="DR14" s="517"/>
      <c r="DS14" s="517"/>
      <c r="DT14" s="517"/>
      <c r="DU14" s="517"/>
      <c r="DV14" s="517"/>
      <c r="DW14" s="517"/>
      <c r="DX14" s="517"/>
      <c r="DY14" s="517"/>
      <c r="DZ14" s="517"/>
      <c r="EA14" s="517"/>
      <c r="EB14" s="517"/>
      <c r="EC14" s="517"/>
      <c r="ED14" s="517"/>
      <c r="EE14" s="517"/>
      <c r="EF14" s="517"/>
      <c r="EG14" s="517"/>
      <c r="EH14" s="517"/>
      <c r="EI14" s="517"/>
      <c r="EJ14" s="517"/>
      <c r="EK14" s="517"/>
      <c r="EL14" s="517"/>
      <c r="EM14" s="517"/>
      <c r="EN14" s="517"/>
      <c r="EO14" s="517"/>
      <c r="EP14" s="517"/>
      <c r="EQ14" s="517"/>
      <c r="ER14" s="517"/>
      <c r="ES14" s="517"/>
      <c r="ET14" s="517"/>
      <c r="EU14" s="517"/>
      <c r="EV14" s="517"/>
      <c r="EW14" s="517"/>
      <c r="EX14" s="517"/>
      <c r="EY14" s="517"/>
      <c r="EZ14" s="517"/>
    </row>
    <row r="15" spans="1:156" s="8" customFormat="1" ht="30.75" customHeight="1" x14ac:dyDescent="0.25">
      <c r="A15" s="490" t="s">
        <v>107</v>
      </c>
      <c r="B15" s="491"/>
      <c r="C15" s="491"/>
      <c r="D15" s="491"/>
      <c r="E15" s="491"/>
      <c r="F15" s="491"/>
      <c r="G15" s="492"/>
      <c r="H15" s="496" t="s">
        <v>108</v>
      </c>
      <c r="I15" s="497"/>
      <c r="J15" s="497"/>
      <c r="K15" s="497"/>
      <c r="L15" s="497"/>
      <c r="M15" s="497"/>
      <c r="N15" s="497"/>
      <c r="O15" s="497"/>
      <c r="P15" s="497"/>
      <c r="Q15" s="497"/>
      <c r="R15" s="497"/>
      <c r="S15" s="497"/>
      <c r="T15" s="497"/>
      <c r="U15" s="497"/>
      <c r="V15" s="497"/>
      <c r="W15" s="497"/>
      <c r="X15" s="497"/>
      <c r="Y15" s="497"/>
      <c r="Z15" s="497"/>
      <c r="AA15" s="497"/>
      <c r="AB15" s="497"/>
      <c r="AC15" s="497"/>
      <c r="AD15" s="497"/>
      <c r="AE15" s="497"/>
      <c r="AF15" s="497"/>
      <c r="AG15" s="497"/>
      <c r="AH15" s="497"/>
      <c r="AI15" s="497"/>
      <c r="AJ15" s="497"/>
      <c r="AK15" s="497"/>
      <c r="AL15" s="497"/>
      <c r="AM15" s="497"/>
      <c r="AN15" s="497"/>
      <c r="AO15" s="497"/>
      <c r="AP15" s="497"/>
      <c r="AQ15" s="497"/>
      <c r="AR15" s="497"/>
      <c r="AS15" s="497"/>
      <c r="AT15" s="497"/>
      <c r="AU15" s="497"/>
      <c r="AV15" s="498"/>
      <c r="AW15" s="507">
        <v>714</v>
      </c>
      <c r="AX15" s="508"/>
      <c r="AY15" s="508"/>
      <c r="AZ15" s="508"/>
      <c r="BA15" s="508"/>
      <c r="BB15" s="508"/>
      <c r="BC15" s="508"/>
      <c r="BD15" s="508"/>
      <c r="BE15" s="508"/>
      <c r="BF15" s="508"/>
      <c r="BG15" s="508"/>
      <c r="BH15" s="508"/>
      <c r="BI15" s="508"/>
      <c r="BJ15" s="508"/>
      <c r="BK15" s="508"/>
      <c r="BL15" s="508"/>
      <c r="BM15" s="508"/>
      <c r="BN15" s="508"/>
      <c r="BO15" s="508"/>
      <c r="BP15" s="508"/>
      <c r="BQ15" s="508"/>
      <c r="BR15" s="508"/>
      <c r="BS15" s="508"/>
      <c r="BT15" s="508"/>
      <c r="BU15" s="508"/>
      <c r="BV15" s="508"/>
      <c r="BW15" s="508"/>
      <c r="BX15" s="508"/>
      <c r="BY15" s="508"/>
      <c r="BZ15" s="508"/>
      <c r="CA15" s="508"/>
      <c r="CB15" s="508"/>
      <c r="CC15" s="508"/>
      <c r="CD15" s="508"/>
      <c r="CE15" s="508"/>
      <c r="CF15" s="508"/>
      <c r="CG15" s="508"/>
      <c r="CH15" s="508"/>
      <c r="CI15" s="508"/>
      <c r="CJ15" s="508"/>
      <c r="CK15" s="508"/>
      <c r="CL15" s="508"/>
      <c r="CM15" s="508"/>
      <c r="CN15" s="508"/>
      <c r="CO15" s="508"/>
      <c r="CP15" s="508"/>
      <c r="CQ15" s="508"/>
      <c r="CR15" s="508"/>
      <c r="CS15" s="508"/>
      <c r="CT15" s="508"/>
      <c r="CU15" s="508"/>
      <c r="CV15" s="508"/>
      <c r="CW15" s="508"/>
      <c r="CX15" s="529"/>
      <c r="CY15" s="518" t="s">
        <v>102</v>
      </c>
      <c r="CZ15" s="518"/>
      <c r="DA15" s="518"/>
      <c r="DB15" s="518"/>
      <c r="DC15" s="518"/>
      <c r="DD15" s="518"/>
      <c r="DE15" s="518"/>
      <c r="DF15" s="518"/>
      <c r="DG15" s="518"/>
      <c r="DH15" s="518"/>
      <c r="DI15" s="518"/>
      <c r="DJ15" s="518"/>
      <c r="DK15" s="518"/>
      <c r="DL15" s="518"/>
      <c r="DM15" s="518"/>
      <c r="DN15" s="518"/>
      <c r="DO15" s="518"/>
      <c r="DP15" s="518"/>
      <c r="DQ15" s="518"/>
      <c r="DR15" s="518"/>
      <c r="DS15" s="518"/>
      <c r="DT15" s="518"/>
      <c r="DU15" s="518"/>
      <c r="DV15" s="518"/>
      <c r="DW15" s="518"/>
      <c r="DX15" s="518"/>
      <c r="DY15" s="518"/>
      <c r="DZ15" s="518"/>
      <c r="EA15" s="518"/>
      <c r="EB15" s="518"/>
      <c r="EC15" s="518"/>
      <c r="ED15" s="518"/>
      <c r="EE15" s="518"/>
      <c r="EF15" s="518"/>
      <c r="EG15" s="518"/>
      <c r="EH15" s="518"/>
      <c r="EI15" s="518"/>
      <c r="EJ15" s="518"/>
      <c r="EK15" s="518"/>
      <c r="EL15" s="518"/>
      <c r="EM15" s="518"/>
      <c r="EN15" s="518"/>
      <c r="EO15" s="518"/>
      <c r="EP15" s="518"/>
      <c r="EQ15" s="518"/>
      <c r="ER15" s="518"/>
      <c r="ES15" s="518"/>
      <c r="ET15" s="518"/>
      <c r="EU15" s="518"/>
      <c r="EV15" s="518"/>
      <c r="EW15" s="518"/>
      <c r="EX15" s="518"/>
      <c r="EY15" s="518"/>
      <c r="EZ15" s="518"/>
    </row>
    <row r="16" spans="1:156" s="8" customFormat="1" ht="16.5" customHeight="1" x14ac:dyDescent="0.25">
      <c r="A16" s="493"/>
      <c r="B16" s="494"/>
      <c r="C16" s="494"/>
      <c r="D16" s="494"/>
      <c r="E16" s="494"/>
      <c r="F16" s="494"/>
      <c r="G16" s="495"/>
      <c r="H16" s="499"/>
      <c r="I16" s="500"/>
      <c r="J16" s="500"/>
      <c r="K16" s="500"/>
      <c r="L16" s="500"/>
      <c r="M16" s="500"/>
      <c r="N16" s="500"/>
      <c r="O16" s="500"/>
      <c r="P16" s="500"/>
      <c r="Q16" s="500"/>
      <c r="R16" s="500"/>
      <c r="S16" s="500"/>
      <c r="T16" s="500"/>
      <c r="U16" s="500"/>
      <c r="V16" s="500"/>
      <c r="W16" s="500"/>
      <c r="X16" s="500"/>
      <c r="Y16" s="500"/>
      <c r="Z16" s="500"/>
      <c r="AA16" s="500"/>
      <c r="AB16" s="500"/>
      <c r="AC16" s="500"/>
      <c r="AD16" s="500"/>
      <c r="AE16" s="500"/>
      <c r="AF16" s="500"/>
      <c r="AG16" s="500"/>
      <c r="AH16" s="500"/>
      <c r="AI16" s="500"/>
      <c r="AJ16" s="500"/>
      <c r="AK16" s="500"/>
      <c r="AL16" s="500"/>
      <c r="AM16" s="500"/>
      <c r="AN16" s="500"/>
      <c r="AO16" s="500"/>
      <c r="AP16" s="500"/>
      <c r="AQ16" s="500"/>
      <c r="AR16" s="500"/>
      <c r="AS16" s="500"/>
      <c r="AT16" s="500"/>
      <c r="AU16" s="500"/>
      <c r="AV16" s="501"/>
      <c r="AW16" s="502"/>
      <c r="AX16" s="503"/>
      <c r="AY16" s="503"/>
      <c r="AZ16" s="503"/>
      <c r="BA16" s="503"/>
      <c r="BB16" s="503"/>
      <c r="BC16" s="503"/>
      <c r="BD16" s="503"/>
      <c r="BE16" s="503"/>
      <c r="BF16" s="503"/>
      <c r="BG16" s="503"/>
      <c r="BH16" s="503"/>
      <c r="BI16" s="503"/>
      <c r="BJ16" s="503"/>
      <c r="BK16" s="503"/>
      <c r="BL16" s="503"/>
      <c r="BM16" s="503"/>
      <c r="BN16" s="503"/>
      <c r="BO16" s="503"/>
      <c r="BP16" s="503"/>
      <c r="BQ16" s="503"/>
      <c r="BR16" s="503"/>
      <c r="BS16" s="503"/>
      <c r="BT16" s="503"/>
      <c r="BU16" s="503"/>
      <c r="BV16" s="503"/>
      <c r="BW16" s="503"/>
      <c r="BX16" s="503"/>
      <c r="BY16" s="503"/>
      <c r="BZ16" s="503"/>
      <c r="CA16" s="503"/>
      <c r="CB16" s="503"/>
      <c r="CC16" s="503"/>
      <c r="CD16" s="503"/>
      <c r="CE16" s="503"/>
      <c r="CF16" s="503"/>
      <c r="CG16" s="503"/>
      <c r="CH16" s="503"/>
      <c r="CI16" s="503"/>
      <c r="CJ16" s="503"/>
      <c r="CK16" s="503"/>
      <c r="CL16" s="503"/>
      <c r="CM16" s="503"/>
      <c r="CN16" s="503"/>
      <c r="CO16" s="503"/>
      <c r="CP16" s="503"/>
      <c r="CQ16" s="503"/>
      <c r="CR16" s="503"/>
      <c r="CS16" s="503"/>
      <c r="CT16" s="503"/>
      <c r="CU16" s="503"/>
      <c r="CV16" s="503"/>
      <c r="CW16" s="503"/>
      <c r="CX16" s="504"/>
      <c r="CY16" s="517"/>
      <c r="CZ16" s="517"/>
      <c r="DA16" s="517"/>
      <c r="DB16" s="517"/>
      <c r="DC16" s="517"/>
      <c r="DD16" s="517"/>
      <c r="DE16" s="517"/>
      <c r="DF16" s="517"/>
      <c r="DG16" s="517"/>
      <c r="DH16" s="517"/>
      <c r="DI16" s="517"/>
      <c r="DJ16" s="517"/>
      <c r="DK16" s="517"/>
      <c r="DL16" s="517"/>
      <c r="DM16" s="517"/>
      <c r="DN16" s="517"/>
      <c r="DO16" s="517"/>
      <c r="DP16" s="517"/>
      <c r="DQ16" s="517"/>
      <c r="DR16" s="517"/>
      <c r="DS16" s="517"/>
      <c r="DT16" s="517"/>
      <c r="DU16" s="517"/>
      <c r="DV16" s="517"/>
      <c r="DW16" s="517"/>
      <c r="DX16" s="517"/>
      <c r="DY16" s="517"/>
      <c r="DZ16" s="517"/>
      <c r="EA16" s="517"/>
      <c r="EB16" s="517"/>
      <c r="EC16" s="517"/>
      <c r="ED16" s="517"/>
      <c r="EE16" s="517"/>
      <c r="EF16" s="517"/>
      <c r="EG16" s="517"/>
      <c r="EH16" s="517"/>
      <c r="EI16" s="517"/>
      <c r="EJ16" s="517"/>
      <c r="EK16" s="517"/>
      <c r="EL16" s="517"/>
      <c r="EM16" s="517"/>
      <c r="EN16" s="517"/>
      <c r="EO16" s="517"/>
      <c r="EP16" s="517"/>
      <c r="EQ16" s="517"/>
      <c r="ER16" s="517"/>
      <c r="ES16" s="517"/>
      <c r="ET16" s="517"/>
      <c r="EU16" s="517"/>
      <c r="EV16" s="517"/>
      <c r="EW16" s="517"/>
      <c r="EX16" s="517"/>
      <c r="EY16" s="517"/>
      <c r="EZ16" s="517"/>
    </row>
    <row r="17" spans="1:156" s="8" customFormat="1" ht="30.75" customHeight="1" x14ac:dyDescent="0.25">
      <c r="A17" s="490" t="s">
        <v>109</v>
      </c>
      <c r="B17" s="491"/>
      <c r="C17" s="491"/>
      <c r="D17" s="491"/>
      <c r="E17" s="491"/>
      <c r="F17" s="491"/>
      <c r="G17" s="492"/>
      <c r="H17" s="496" t="s">
        <v>110</v>
      </c>
      <c r="I17" s="497"/>
      <c r="J17" s="497"/>
      <c r="K17" s="497"/>
      <c r="L17" s="497"/>
      <c r="M17" s="497"/>
      <c r="N17" s="497"/>
      <c r="O17" s="497"/>
      <c r="P17" s="497"/>
      <c r="Q17" s="497"/>
      <c r="R17" s="497"/>
      <c r="S17" s="497"/>
      <c r="T17" s="497"/>
      <c r="U17" s="497"/>
      <c r="V17" s="497"/>
      <c r="W17" s="497"/>
      <c r="X17" s="497"/>
      <c r="Y17" s="497"/>
      <c r="Z17" s="497"/>
      <c r="AA17" s="497"/>
      <c r="AB17" s="497"/>
      <c r="AC17" s="497"/>
      <c r="AD17" s="497"/>
      <c r="AE17" s="497"/>
      <c r="AF17" s="497"/>
      <c r="AG17" s="497"/>
      <c r="AH17" s="497"/>
      <c r="AI17" s="497"/>
      <c r="AJ17" s="497"/>
      <c r="AK17" s="497"/>
      <c r="AL17" s="497"/>
      <c r="AM17" s="497"/>
      <c r="AN17" s="497"/>
      <c r="AO17" s="497"/>
      <c r="AP17" s="497"/>
      <c r="AQ17" s="497"/>
      <c r="AR17" s="497"/>
      <c r="AS17" s="497"/>
      <c r="AT17" s="497"/>
      <c r="AU17" s="497"/>
      <c r="AV17" s="498"/>
      <c r="AW17" s="507">
        <v>1268</v>
      </c>
      <c r="AX17" s="508"/>
      <c r="AY17" s="508"/>
      <c r="AZ17" s="508"/>
      <c r="BA17" s="508"/>
      <c r="BB17" s="508"/>
      <c r="BC17" s="508"/>
      <c r="BD17" s="508"/>
      <c r="BE17" s="508"/>
      <c r="BF17" s="508"/>
      <c r="BG17" s="508"/>
      <c r="BH17" s="508"/>
      <c r="BI17" s="508"/>
      <c r="BJ17" s="508"/>
      <c r="BK17" s="508"/>
      <c r="BL17" s="508"/>
      <c r="BM17" s="508"/>
      <c r="BN17" s="508"/>
      <c r="BO17" s="508"/>
      <c r="BP17" s="508"/>
      <c r="BQ17" s="508"/>
      <c r="BR17" s="508"/>
      <c r="BS17" s="508"/>
      <c r="BT17" s="508"/>
      <c r="BU17" s="508"/>
      <c r="BV17" s="508"/>
      <c r="BW17" s="508"/>
      <c r="BX17" s="508"/>
      <c r="BY17" s="508"/>
      <c r="BZ17" s="508"/>
      <c r="CA17" s="508"/>
      <c r="CB17" s="508"/>
      <c r="CC17" s="508"/>
      <c r="CD17" s="508"/>
      <c r="CE17" s="508"/>
      <c r="CF17" s="508"/>
      <c r="CG17" s="508"/>
      <c r="CH17" s="508"/>
      <c r="CI17" s="508"/>
      <c r="CJ17" s="508"/>
      <c r="CK17" s="508"/>
      <c r="CL17" s="508"/>
      <c r="CM17" s="508"/>
      <c r="CN17" s="508"/>
      <c r="CO17" s="508"/>
      <c r="CP17" s="508"/>
      <c r="CQ17" s="508"/>
      <c r="CR17" s="508"/>
      <c r="CS17" s="508"/>
      <c r="CT17" s="508"/>
      <c r="CU17" s="508"/>
      <c r="CV17" s="508"/>
      <c r="CW17" s="508"/>
      <c r="CX17" s="529"/>
      <c r="CY17" s="518" t="s">
        <v>102</v>
      </c>
      <c r="CZ17" s="518"/>
      <c r="DA17" s="518"/>
      <c r="DB17" s="518"/>
      <c r="DC17" s="518"/>
      <c r="DD17" s="518"/>
      <c r="DE17" s="518"/>
      <c r="DF17" s="518"/>
      <c r="DG17" s="518"/>
      <c r="DH17" s="518"/>
      <c r="DI17" s="518"/>
      <c r="DJ17" s="518"/>
      <c r="DK17" s="518"/>
      <c r="DL17" s="518"/>
      <c r="DM17" s="518"/>
      <c r="DN17" s="518"/>
      <c r="DO17" s="518"/>
      <c r="DP17" s="518"/>
      <c r="DQ17" s="518"/>
      <c r="DR17" s="518"/>
      <c r="DS17" s="518"/>
      <c r="DT17" s="518"/>
      <c r="DU17" s="518"/>
      <c r="DV17" s="518"/>
      <c r="DW17" s="518"/>
      <c r="DX17" s="518"/>
      <c r="DY17" s="518"/>
      <c r="DZ17" s="518"/>
      <c r="EA17" s="518"/>
      <c r="EB17" s="518"/>
      <c r="EC17" s="518"/>
      <c r="ED17" s="518"/>
      <c r="EE17" s="518"/>
      <c r="EF17" s="518"/>
      <c r="EG17" s="518"/>
      <c r="EH17" s="518"/>
      <c r="EI17" s="518"/>
      <c r="EJ17" s="518"/>
      <c r="EK17" s="518"/>
      <c r="EL17" s="518"/>
      <c r="EM17" s="518"/>
      <c r="EN17" s="518"/>
      <c r="EO17" s="518"/>
      <c r="EP17" s="518"/>
      <c r="EQ17" s="518"/>
      <c r="ER17" s="518"/>
      <c r="ES17" s="518"/>
      <c r="ET17" s="518"/>
      <c r="EU17" s="518"/>
      <c r="EV17" s="518"/>
      <c r="EW17" s="518"/>
      <c r="EX17" s="518"/>
      <c r="EY17" s="518"/>
      <c r="EZ17" s="518"/>
    </row>
    <row r="18" spans="1:156" s="8" customFormat="1" ht="16.5" customHeight="1" x14ac:dyDescent="0.25">
      <c r="A18" s="493"/>
      <c r="B18" s="494"/>
      <c r="C18" s="494"/>
      <c r="D18" s="494"/>
      <c r="E18" s="494"/>
      <c r="F18" s="494"/>
      <c r="G18" s="495"/>
      <c r="H18" s="499"/>
      <c r="I18" s="500"/>
      <c r="J18" s="500"/>
      <c r="K18" s="500"/>
      <c r="L18" s="500"/>
      <c r="M18" s="500"/>
      <c r="N18" s="500"/>
      <c r="O18" s="500"/>
      <c r="P18" s="500"/>
      <c r="Q18" s="500"/>
      <c r="R18" s="500"/>
      <c r="S18" s="500"/>
      <c r="T18" s="500"/>
      <c r="U18" s="500"/>
      <c r="V18" s="500"/>
      <c r="W18" s="500"/>
      <c r="X18" s="500"/>
      <c r="Y18" s="500"/>
      <c r="Z18" s="500"/>
      <c r="AA18" s="500"/>
      <c r="AB18" s="500"/>
      <c r="AC18" s="500"/>
      <c r="AD18" s="500"/>
      <c r="AE18" s="500"/>
      <c r="AF18" s="500"/>
      <c r="AG18" s="500"/>
      <c r="AH18" s="500"/>
      <c r="AI18" s="500"/>
      <c r="AJ18" s="500"/>
      <c r="AK18" s="500"/>
      <c r="AL18" s="500"/>
      <c r="AM18" s="500"/>
      <c r="AN18" s="500"/>
      <c r="AO18" s="500"/>
      <c r="AP18" s="500"/>
      <c r="AQ18" s="500"/>
      <c r="AR18" s="500"/>
      <c r="AS18" s="500"/>
      <c r="AT18" s="500"/>
      <c r="AU18" s="500"/>
      <c r="AV18" s="501"/>
      <c r="AW18" s="502"/>
      <c r="AX18" s="503"/>
      <c r="AY18" s="503"/>
      <c r="AZ18" s="503"/>
      <c r="BA18" s="503"/>
      <c r="BB18" s="503"/>
      <c r="BC18" s="503"/>
      <c r="BD18" s="503"/>
      <c r="BE18" s="503"/>
      <c r="BF18" s="503"/>
      <c r="BG18" s="503"/>
      <c r="BH18" s="503"/>
      <c r="BI18" s="503"/>
      <c r="BJ18" s="503"/>
      <c r="BK18" s="503"/>
      <c r="BL18" s="503"/>
      <c r="BM18" s="503"/>
      <c r="BN18" s="503"/>
      <c r="BO18" s="503"/>
      <c r="BP18" s="503"/>
      <c r="BQ18" s="503"/>
      <c r="BR18" s="503"/>
      <c r="BS18" s="503"/>
      <c r="BT18" s="503"/>
      <c r="BU18" s="503"/>
      <c r="BV18" s="503"/>
      <c r="BW18" s="503"/>
      <c r="BX18" s="503"/>
      <c r="BY18" s="503"/>
      <c r="BZ18" s="503"/>
      <c r="CA18" s="503"/>
      <c r="CB18" s="503"/>
      <c r="CC18" s="503"/>
      <c r="CD18" s="503"/>
      <c r="CE18" s="503"/>
      <c r="CF18" s="503"/>
      <c r="CG18" s="503"/>
      <c r="CH18" s="503"/>
      <c r="CI18" s="503"/>
      <c r="CJ18" s="503"/>
      <c r="CK18" s="503"/>
      <c r="CL18" s="503"/>
      <c r="CM18" s="503"/>
      <c r="CN18" s="503"/>
      <c r="CO18" s="503"/>
      <c r="CP18" s="503"/>
      <c r="CQ18" s="503"/>
      <c r="CR18" s="503"/>
      <c r="CS18" s="503"/>
      <c r="CT18" s="503"/>
      <c r="CU18" s="503"/>
      <c r="CV18" s="503"/>
      <c r="CW18" s="503"/>
      <c r="CX18" s="504"/>
    </row>
    <row r="19" spans="1:156" s="8" customFormat="1" ht="105.75" customHeight="1" x14ac:dyDescent="0.25">
      <c r="A19" s="490" t="s">
        <v>10</v>
      </c>
      <c r="B19" s="491"/>
      <c r="C19" s="491"/>
      <c r="D19" s="491"/>
      <c r="E19" s="491"/>
      <c r="F19" s="491"/>
      <c r="G19" s="492"/>
      <c r="H19" s="496" t="s">
        <v>111</v>
      </c>
      <c r="I19" s="497"/>
      <c r="J19" s="497"/>
      <c r="K19" s="497"/>
      <c r="L19" s="497"/>
      <c r="M19" s="497"/>
      <c r="N19" s="497"/>
      <c r="O19" s="497"/>
      <c r="P19" s="497"/>
      <c r="Q19" s="497"/>
      <c r="R19" s="497"/>
      <c r="S19" s="497"/>
      <c r="T19" s="497"/>
      <c r="U19" s="497"/>
      <c r="V19" s="497"/>
      <c r="W19" s="497"/>
      <c r="X19" s="497"/>
      <c r="Y19" s="497"/>
      <c r="Z19" s="497"/>
      <c r="AA19" s="497"/>
      <c r="AB19" s="497"/>
      <c r="AC19" s="497"/>
      <c r="AD19" s="497"/>
      <c r="AE19" s="497"/>
      <c r="AF19" s="497"/>
      <c r="AG19" s="497"/>
      <c r="AH19" s="497"/>
      <c r="AI19" s="497"/>
      <c r="AJ19" s="497"/>
      <c r="AK19" s="497"/>
      <c r="AL19" s="497"/>
      <c r="AM19" s="497"/>
      <c r="AN19" s="497"/>
      <c r="AO19" s="497"/>
      <c r="AP19" s="497"/>
      <c r="AQ19" s="497"/>
      <c r="AR19" s="497"/>
      <c r="AS19" s="497"/>
      <c r="AT19" s="497"/>
      <c r="AU19" s="497"/>
      <c r="AV19" s="498"/>
      <c r="AW19" s="349">
        <f>SUMPRODUCT(('Форма 8.1.'!H11:H690="В")*('Форма 8.1.'!AA11:AA690=1),'Форма 8.1.'!I11:I690,'Форма 8.1.'!M11:M690)/AW9</f>
        <v>5.645615779558566E-2</v>
      </c>
      <c r="AX19" s="350"/>
      <c r="AY19" s="350"/>
      <c r="AZ19" s="350"/>
      <c r="BA19" s="350"/>
      <c r="BB19" s="350"/>
      <c r="BC19" s="350"/>
      <c r="BD19" s="350"/>
      <c r="BE19" s="350"/>
      <c r="BF19" s="350"/>
      <c r="BG19" s="350"/>
      <c r="BH19" s="350"/>
      <c r="BI19" s="350"/>
      <c r="BJ19" s="350"/>
      <c r="BK19" s="350"/>
      <c r="BL19" s="350"/>
      <c r="BM19" s="350"/>
      <c r="BN19" s="350"/>
      <c r="BO19" s="350"/>
      <c r="BP19" s="350"/>
      <c r="BQ19" s="350"/>
      <c r="BR19" s="350"/>
      <c r="BS19" s="350"/>
      <c r="BT19" s="350"/>
      <c r="BU19" s="350"/>
      <c r="BV19" s="350"/>
      <c r="BW19" s="350"/>
      <c r="BX19" s="350"/>
      <c r="BY19" s="350"/>
      <c r="BZ19" s="350"/>
      <c r="CA19" s="350"/>
      <c r="CB19" s="350"/>
      <c r="CC19" s="350"/>
      <c r="CD19" s="350"/>
      <c r="CE19" s="350"/>
      <c r="CF19" s="350"/>
      <c r="CG19" s="350"/>
      <c r="CH19" s="350"/>
      <c r="CI19" s="350"/>
      <c r="CJ19" s="350"/>
      <c r="CK19" s="350"/>
      <c r="CL19" s="350"/>
      <c r="CM19" s="350"/>
      <c r="CN19" s="350"/>
      <c r="CO19" s="350"/>
      <c r="CP19" s="350"/>
      <c r="CQ19" s="350"/>
      <c r="CR19" s="350"/>
      <c r="CS19" s="350"/>
      <c r="CT19" s="350"/>
      <c r="CU19" s="350"/>
      <c r="CV19" s="350"/>
      <c r="CW19" s="350"/>
      <c r="CX19" s="351"/>
      <c r="CY19" s="518" t="s">
        <v>112</v>
      </c>
      <c r="CZ19" s="518"/>
      <c r="DA19" s="518"/>
      <c r="DB19" s="518"/>
      <c r="DC19" s="518"/>
      <c r="DD19" s="518"/>
      <c r="DE19" s="518"/>
      <c r="DF19" s="518"/>
      <c r="DG19" s="518"/>
      <c r="DH19" s="518"/>
      <c r="DI19" s="518"/>
      <c r="DJ19" s="518"/>
      <c r="DK19" s="518"/>
      <c r="DL19" s="518"/>
      <c r="DM19" s="518"/>
      <c r="DN19" s="518"/>
      <c r="DO19" s="518"/>
      <c r="DP19" s="518"/>
      <c r="DQ19" s="518"/>
      <c r="DR19" s="518"/>
      <c r="DS19" s="518"/>
      <c r="DT19" s="518"/>
      <c r="DU19" s="518"/>
      <c r="DV19" s="518"/>
      <c r="DW19" s="518"/>
      <c r="DX19" s="518"/>
      <c r="DY19" s="518"/>
      <c r="DZ19" s="518"/>
      <c r="EA19" s="518"/>
      <c r="EB19" s="518"/>
      <c r="EC19" s="518"/>
      <c r="ED19" s="518"/>
      <c r="EE19" s="518"/>
      <c r="EF19" s="518"/>
      <c r="EG19" s="518"/>
      <c r="EH19" s="518"/>
      <c r="EI19" s="518"/>
      <c r="EJ19" s="518"/>
      <c r="EK19" s="518"/>
      <c r="EL19" s="518"/>
      <c r="EM19" s="518"/>
      <c r="EN19" s="518"/>
      <c r="EO19" s="518"/>
      <c r="EP19" s="518"/>
      <c r="EQ19" s="518"/>
      <c r="ER19" s="518"/>
      <c r="ES19" s="518"/>
      <c r="ET19" s="518"/>
      <c r="EU19" s="518"/>
      <c r="EV19" s="518"/>
      <c r="EW19" s="518"/>
      <c r="EX19" s="518"/>
      <c r="EY19" s="518"/>
      <c r="EZ19" s="518"/>
    </row>
    <row r="20" spans="1:156" s="8" customFormat="1" ht="15.75" customHeight="1" x14ac:dyDescent="0.25">
      <c r="A20" s="493"/>
      <c r="B20" s="494"/>
      <c r="C20" s="494"/>
      <c r="D20" s="494"/>
      <c r="E20" s="494"/>
      <c r="F20" s="494"/>
      <c r="G20" s="495"/>
      <c r="H20" s="499"/>
      <c r="I20" s="500"/>
      <c r="J20" s="500"/>
      <c r="K20" s="500"/>
      <c r="L20" s="500"/>
      <c r="M20" s="500"/>
      <c r="N20" s="500"/>
      <c r="O20" s="500"/>
      <c r="P20" s="500"/>
      <c r="Q20" s="500"/>
      <c r="R20" s="500"/>
      <c r="S20" s="500"/>
      <c r="T20" s="500"/>
      <c r="U20" s="500"/>
      <c r="V20" s="500"/>
      <c r="W20" s="500"/>
      <c r="X20" s="500"/>
      <c r="Y20" s="500"/>
      <c r="Z20" s="500"/>
      <c r="AA20" s="500"/>
      <c r="AB20" s="500"/>
      <c r="AC20" s="500"/>
      <c r="AD20" s="500"/>
      <c r="AE20" s="500"/>
      <c r="AF20" s="500"/>
      <c r="AG20" s="500"/>
      <c r="AH20" s="500"/>
      <c r="AI20" s="500"/>
      <c r="AJ20" s="500"/>
      <c r="AK20" s="500"/>
      <c r="AL20" s="500"/>
      <c r="AM20" s="500"/>
      <c r="AN20" s="500"/>
      <c r="AO20" s="500"/>
      <c r="AP20" s="500"/>
      <c r="AQ20" s="500"/>
      <c r="AR20" s="500"/>
      <c r="AS20" s="500"/>
      <c r="AT20" s="500"/>
      <c r="AU20" s="500"/>
      <c r="AV20" s="501"/>
      <c r="AW20" s="505"/>
      <c r="AX20" s="506"/>
      <c r="AY20" s="506"/>
      <c r="AZ20" s="506"/>
      <c r="BA20" s="506"/>
      <c r="BB20" s="506"/>
      <c r="BC20" s="506"/>
      <c r="BD20" s="506"/>
      <c r="BE20" s="506"/>
      <c r="BF20" s="506"/>
      <c r="BG20" s="506"/>
      <c r="BH20" s="506"/>
      <c r="BI20" s="506"/>
      <c r="BJ20" s="506"/>
      <c r="BK20" s="506"/>
      <c r="BL20" s="506"/>
      <c r="BM20" s="506"/>
      <c r="BN20" s="506"/>
      <c r="BO20" s="506"/>
      <c r="BP20" s="506"/>
      <c r="BQ20" s="506"/>
      <c r="BR20" s="506"/>
      <c r="BS20" s="506"/>
      <c r="BT20" s="506"/>
      <c r="BU20" s="506"/>
      <c r="BV20" s="506"/>
      <c r="BW20" s="506"/>
      <c r="BX20" s="506"/>
      <c r="BY20" s="506"/>
      <c r="BZ20" s="506"/>
      <c r="CA20" s="506"/>
      <c r="CB20" s="506"/>
      <c r="CC20" s="506"/>
      <c r="CD20" s="506"/>
      <c r="CE20" s="506"/>
      <c r="CF20" s="506"/>
      <c r="CG20" s="506"/>
      <c r="CH20" s="506"/>
      <c r="CI20" s="506"/>
      <c r="CJ20" s="506"/>
      <c r="CK20" s="506"/>
      <c r="CL20" s="506"/>
      <c r="CM20" s="506"/>
      <c r="CN20" s="506"/>
      <c r="CO20" s="506"/>
      <c r="CP20" s="506"/>
      <c r="CQ20" s="506"/>
      <c r="CR20" s="506"/>
      <c r="CS20" s="506"/>
      <c r="CT20" s="506"/>
      <c r="CU20" s="506"/>
      <c r="CV20" s="506"/>
      <c r="CW20" s="506"/>
      <c r="CX20" s="530"/>
      <c r="CY20" s="517"/>
      <c r="CZ20" s="517"/>
      <c r="DA20" s="517"/>
      <c r="DB20" s="517"/>
      <c r="DC20" s="517"/>
      <c r="DD20" s="517"/>
      <c r="DE20" s="517"/>
      <c r="DF20" s="517"/>
      <c r="DG20" s="517"/>
      <c r="DH20" s="517"/>
      <c r="DI20" s="517"/>
      <c r="DJ20" s="517"/>
      <c r="DK20" s="517"/>
      <c r="DL20" s="517"/>
      <c r="DM20" s="517"/>
      <c r="DN20" s="517"/>
      <c r="DO20" s="517"/>
      <c r="DP20" s="517"/>
      <c r="DQ20" s="517"/>
      <c r="DR20" s="517"/>
      <c r="DS20" s="517"/>
      <c r="DT20" s="517"/>
      <c r="DU20" s="517"/>
      <c r="DV20" s="517"/>
      <c r="DW20" s="517"/>
      <c r="DX20" s="517"/>
      <c r="DY20" s="517"/>
      <c r="DZ20" s="517"/>
      <c r="EA20" s="517"/>
      <c r="EB20" s="517"/>
      <c r="EC20" s="517"/>
      <c r="ED20" s="517"/>
      <c r="EE20" s="517"/>
      <c r="EF20" s="517"/>
      <c r="EG20" s="517"/>
      <c r="EH20" s="517"/>
      <c r="EI20" s="517"/>
      <c r="EJ20" s="517"/>
      <c r="EK20" s="517"/>
      <c r="EL20" s="517"/>
      <c r="EM20" s="517"/>
      <c r="EN20" s="517"/>
      <c r="EO20" s="517"/>
      <c r="EP20" s="517"/>
      <c r="EQ20" s="517"/>
      <c r="ER20" s="517"/>
      <c r="ES20" s="517"/>
      <c r="ET20" s="517"/>
      <c r="EU20" s="517"/>
      <c r="EV20" s="517"/>
      <c r="EW20" s="517"/>
      <c r="EX20" s="517"/>
      <c r="EY20" s="517"/>
      <c r="EZ20" s="517"/>
    </row>
    <row r="21" spans="1:156" s="8" customFormat="1" ht="91.5" customHeight="1" x14ac:dyDescent="0.25">
      <c r="A21" s="490" t="s">
        <v>13</v>
      </c>
      <c r="B21" s="491"/>
      <c r="C21" s="491"/>
      <c r="D21" s="491"/>
      <c r="E21" s="491"/>
      <c r="F21" s="491"/>
      <c r="G21" s="492"/>
      <c r="H21" s="496" t="s">
        <v>14</v>
      </c>
      <c r="I21" s="497"/>
      <c r="J21" s="497"/>
      <c r="K21" s="497"/>
      <c r="L21" s="497"/>
      <c r="M21" s="497"/>
      <c r="N21" s="497"/>
      <c r="O21" s="497"/>
      <c r="P21" s="497"/>
      <c r="Q21" s="497"/>
      <c r="R21" s="497"/>
      <c r="S21" s="497"/>
      <c r="T21" s="497"/>
      <c r="U21" s="497"/>
      <c r="V21" s="497"/>
      <c r="W21" s="497"/>
      <c r="X21" s="497"/>
      <c r="Y21" s="497"/>
      <c r="Z21" s="497"/>
      <c r="AA21" s="497"/>
      <c r="AB21" s="497"/>
      <c r="AC21" s="497"/>
      <c r="AD21" s="497"/>
      <c r="AE21" s="497"/>
      <c r="AF21" s="497"/>
      <c r="AG21" s="497"/>
      <c r="AH21" s="497"/>
      <c r="AI21" s="497"/>
      <c r="AJ21" s="497"/>
      <c r="AK21" s="497"/>
      <c r="AL21" s="497"/>
      <c r="AM21" s="497"/>
      <c r="AN21" s="497"/>
      <c r="AO21" s="497"/>
      <c r="AP21" s="497"/>
      <c r="AQ21" s="497"/>
      <c r="AR21" s="497"/>
      <c r="AS21" s="497"/>
      <c r="AT21" s="497"/>
      <c r="AU21" s="497"/>
      <c r="AV21" s="498"/>
      <c r="AW21" s="349">
        <f>SUMIFS('Форма 8.1.'!M11:M690,'Форма 8.1.'!H11:H690,'Форма 8.1.'!AC11,'Форма 8.1.'!AA11:AA690,'Форма 8.1.'!AD11)/AW9</f>
        <v>2.1879661859771259E-2</v>
      </c>
      <c r="AX21" s="350"/>
      <c r="AY21" s="350"/>
      <c r="AZ21" s="350"/>
      <c r="BA21" s="350"/>
      <c r="BB21" s="350"/>
      <c r="BC21" s="350"/>
      <c r="BD21" s="350"/>
      <c r="BE21" s="350"/>
      <c r="BF21" s="350"/>
      <c r="BG21" s="350"/>
      <c r="BH21" s="350"/>
      <c r="BI21" s="350"/>
      <c r="BJ21" s="350"/>
      <c r="BK21" s="350"/>
      <c r="BL21" s="350"/>
      <c r="BM21" s="350"/>
      <c r="BN21" s="350"/>
      <c r="BO21" s="350"/>
      <c r="BP21" s="350"/>
      <c r="BQ21" s="350"/>
      <c r="BR21" s="350"/>
      <c r="BS21" s="350"/>
      <c r="BT21" s="350"/>
      <c r="BU21" s="350"/>
      <c r="BV21" s="350"/>
      <c r="BW21" s="350"/>
      <c r="BX21" s="350"/>
      <c r="BY21" s="350"/>
      <c r="BZ21" s="350"/>
      <c r="CA21" s="350"/>
      <c r="CB21" s="350"/>
      <c r="CC21" s="350"/>
      <c r="CD21" s="350"/>
      <c r="CE21" s="350"/>
      <c r="CF21" s="350"/>
      <c r="CG21" s="350"/>
      <c r="CH21" s="350"/>
      <c r="CI21" s="350"/>
      <c r="CJ21" s="350"/>
      <c r="CK21" s="350"/>
      <c r="CL21" s="350"/>
      <c r="CM21" s="350"/>
      <c r="CN21" s="350"/>
      <c r="CO21" s="350"/>
      <c r="CP21" s="350"/>
      <c r="CQ21" s="350"/>
      <c r="CR21" s="350"/>
      <c r="CS21" s="350"/>
      <c r="CT21" s="350"/>
      <c r="CU21" s="350"/>
      <c r="CV21" s="350"/>
      <c r="CW21" s="350"/>
      <c r="CX21" s="351"/>
      <c r="CY21" s="518" t="s">
        <v>113</v>
      </c>
      <c r="CZ21" s="518"/>
      <c r="DA21" s="518"/>
      <c r="DB21" s="518"/>
      <c r="DC21" s="518"/>
      <c r="DD21" s="518"/>
      <c r="DE21" s="518"/>
      <c r="DF21" s="518"/>
      <c r="DG21" s="518"/>
      <c r="DH21" s="518"/>
      <c r="DI21" s="518"/>
      <c r="DJ21" s="518"/>
      <c r="DK21" s="518"/>
      <c r="DL21" s="518"/>
      <c r="DM21" s="518"/>
      <c r="DN21" s="518"/>
      <c r="DO21" s="518"/>
      <c r="DP21" s="518"/>
      <c r="DQ21" s="518"/>
      <c r="DR21" s="518"/>
      <c r="DS21" s="518"/>
      <c r="DT21" s="518"/>
      <c r="DU21" s="518"/>
      <c r="DV21" s="518"/>
      <c r="DW21" s="518"/>
      <c r="DX21" s="518"/>
      <c r="DY21" s="518"/>
      <c r="DZ21" s="518"/>
      <c r="EA21" s="518"/>
      <c r="EB21" s="518"/>
      <c r="EC21" s="518"/>
      <c r="ED21" s="518"/>
      <c r="EE21" s="518"/>
      <c r="EF21" s="518"/>
      <c r="EG21" s="518"/>
      <c r="EH21" s="518"/>
      <c r="EI21" s="518"/>
      <c r="EJ21" s="518"/>
      <c r="EK21" s="518"/>
      <c r="EL21" s="518"/>
      <c r="EM21" s="518"/>
      <c r="EN21" s="518"/>
      <c r="EO21" s="518"/>
      <c r="EP21" s="518"/>
      <c r="EQ21" s="518"/>
      <c r="ER21" s="518"/>
      <c r="ES21" s="518"/>
      <c r="ET21" s="518"/>
      <c r="EU21" s="518"/>
      <c r="EV21" s="518"/>
      <c r="EW21" s="518"/>
      <c r="EX21" s="518"/>
      <c r="EY21" s="518"/>
      <c r="EZ21" s="518"/>
    </row>
    <row r="22" spans="1:156" s="8" customFormat="1" ht="15.75" customHeight="1" x14ac:dyDescent="0.25">
      <c r="A22" s="493"/>
      <c r="B22" s="494"/>
      <c r="C22" s="494"/>
      <c r="D22" s="494"/>
      <c r="E22" s="494"/>
      <c r="F22" s="494"/>
      <c r="G22" s="495"/>
      <c r="H22" s="499"/>
      <c r="I22" s="500"/>
      <c r="J22" s="500"/>
      <c r="K22" s="500"/>
      <c r="L22" s="500"/>
      <c r="M22" s="500"/>
      <c r="N22" s="500"/>
      <c r="O22" s="500"/>
      <c r="P22" s="500"/>
      <c r="Q22" s="500"/>
      <c r="R22" s="500"/>
      <c r="S22" s="500"/>
      <c r="T22" s="500"/>
      <c r="U22" s="500"/>
      <c r="V22" s="500"/>
      <c r="W22" s="500"/>
      <c r="X22" s="500"/>
      <c r="Y22" s="500"/>
      <c r="Z22" s="500"/>
      <c r="AA22" s="500"/>
      <c r="AB22" s="500"/>
      <c r="AC22" s="500"/>
      <c r="AD22" s="500"/>
      <c r="AE22" s="500"/>
      <c r="AF22" s="500"/>
      <c r="AG22" s="500"/>
      <c r="AH22" s="500"/>
      <c r="AI22" s="500"/>
      <c r="AJ22" s="500"/>
      <c r="AK22" s="500"/>
      <c r="AL22" s="500"/>
      <c r="AM22" s="500"/>
      <c r="AN22" s="500"/>
      <c r="AO22" s="500"/>
      <c r="AP22" s="500"/>
      <c r="AQ22" s="500"/>
      <c r="AR22" s="500"/>
      <c r="AS22" s="500"/>
      <c r="AT22" s="500"/>
      <c r="AU22" s="500"/>
      <c r="AV22" s="501"/>
      <c r="AW22" s="502"/>
      <c r="AX22" s="503"/>
      <c r="AY22" s="503"/>
      <c r="AZ22" s="503"/>
      <c r="BA22" s="503"/>
      <c r="BB22" s="503"/>
      <c r="BC22" s="503"/>
      <c r="BD22" s="503"/>
      <c r="BE22" s="503"/>
      <c r="BF22" s="503"/>
      <c r="BG22" s="503"/>
      <c r="BH22" s="503"/>
      <c r="BI22" s="503"/>
      <c r="BJ22" s="503"/>
      <c r="BK22" s="503"/>
      <c r="BL22" s="503"/>
      <c r="BM22" s="503"/>
      <c r="BN22" s="503"/>
      <c r="BO22" s="503"/>
      <c r="BP22" s="503"/>
      <c r="BQ22" s="503"/>
      <c r="BR22" s="503"/>
      <c r="BS22" s="503"/>
      <c r="BT22" s="503"/>
      <c r="BU22" s="503"/>
      <c r="BV22" s="503"/>
      <c r="BW22" s="503"/>
      <c r="BX22" s="503"/>
      <c r="BY22" s="503"/>
      <c r="BZ22" s="503"/>
      <c r="CA22" s="503"/>
      <c r="CB22" s="503"/>
      <c r="CC22" s="503"/>
      <c r="CD22" s="503"/>
      <c r="CE22" s="503"/>
      <c r="CF22" s="503"/>
      <c r="CG22" s="503"/>
      <c r="CH22" s="503"/>
      <c r="CI22" s="503"/>
      <c r="CJ22" s="503"/>
      <c r="CK22" s="503"/>
      <c r="CL22" s="503"/>
      <c r="CM22" s="503"/>
      <c r="CN22" s="503"/>
      <c r="CO22" s="503"/>
      <c r="CP22" s="503"/>
      <c r="CQ22" s="503"/>
      <c r="CR22" s="503"/>
      <c r="CS22" s="503"/>
      <c r="CT22" s="503"/>
      <c r="CU22" s="503"/>
      <c r="CV22" s="503"/>
      <c r="CW22" s="503"/>
      <c r="CX22" s="504"/>
      <c r="CY22" s="517"/>
      <c r="CZ22" s="517"/>
      <c r="DA22" s="517"/>
      <c r="DB22" s="517"/>
      <c r="DC22" s="517"/>
      <c r="DD22" s="517"/>
      <c r="DE22" s="517"/>
      <c r="DF22" s="517"/>
      <c r="DG22" s="517"/>
      <c r="DH22" s="517"/>
      <c r="DI22" s="517"/>
      <c r="DJ22" s="517"/>
      <c r="DK22" s="517"/>
      <c r="DL22" s="517"/>
      <c r="DM22" s="517"/>
      <c r="DN22" s="517"/>
      <c r="DO22" s="517"/>
      <c r="DP22" s="517"/>
      <c r="DQ22" s="517"/>
      <c r="DR22" s="517"/>
      <c r="DS22" s="517"/>
      <c r="DT22" s="517"/>
      <c r="DU22" s="517"/>
      <c r="DV22" s="517"/>
      <c r="DW22" s="517"/>
      <c r="DX22" s="517"/>
      <c r="DY22" s="517"/>
      <c r="DZ22" s="517"/>
      <c r="EA22" s="517"/>
      <c r="EB22" s="517"/>
      <c r="EC22" s="517"/>
      <c r="ED22" s="517"/>
      <c r="EE22" s="517"/>
      <c r="EF22" s="517"/>
      <c r="EG22" s="517"/>
      <c r="EH22" s="517"/>
      <c r="EI22" s="517"/>
      <c r="EJ22" s="517"/>
      <c r="EK22" s="517"/>
      <c r="EL22" s="517"/>
      <c r="EM22" s="517"/>
      <c r="EN22" s="517"/>
      <c r="EO22" s="517"/>
      <c r="EP22" s="517"/>
      <c r="EQ22" s="517"/>
      <c r="ER22" s="517"/>
      <c r="ES22" s="517"/>
      <c r="ET22" s="517"/>
      <c r="EU22" s="517"/>
      <c r="EV22" s="517"/>
      <c r="EW22" s="517"/>
      <c r="EX22" s="517"/>
      <c r="EY22" s="517"/>
      <c r="EZ22" s="517"/>
    </row>
    <row r="23" spans="1:156" s="8" customFormat="1" ht="91.5" customHeight="1" x14ac:dyDescent="0.25">
      <c r="A23" s="490" t="s">
        <v>65</v>
      </c>
      <c r="B23" s="491"/>
      <c r="C23" s="491"/>
      <c r="D23" s="491"/>
      <c r="E23" s="491"/>
      <c r="F23" s="491"/>
      <c r="G23" s="492"/>
      <c r="H23" s="496" t="s">
        <v>114</v>
      </c>
      <c r="I23" s="497"/>
      <c r="J23" s="497"/>
      <c r="K23" s="497"/>
      <c r="L23" s="497"/>
      <c r="M23" s="497"/>
      <c r="N23" s="497"/>
      <c r="O23" s="497"/>
      <c r="P23" s="497"/>
      <c r="Q23" s="497"/>
      <c r="R23" s="497"/>
      <c r="S23" s="497"/>
      <c r="T23" s="497"/>
      <c r="U23" s="497"/>
      <c r="V23" s="497"/>
      <c r="W23" s="497"/>
      <c r="X23" s="497"/>
      <c r="Y23" s="497"/>
      <c r="Z23" s="497"/>
      <c r="AA23" s="497"/>
      <c r="AB23" s="497"/>
      <c r="AC23" s="497"/>
      <c r="AD23" s="497"/>
      <c r="AE23" s="497"/>
      <c r="AF23" s="497"/>
      <c r="AG23" s="497"/>
      <c r="AH23" s="497"/>
      <c r="AI23" s="497"/>
      <c r="AJ23" s="497"/>
      <c r="AK23" s="497"/>
      <c r="AL23" s="497"/>
      <c r="AM23" s="497"/>
      <c r="AN23" s="497"/>
      <c r="AO23" s="497"/>
      <c r="AP23" s="497"/>
      <c r="AQ23" s="497"/>
      <c r="AR23" s="497"/>
      <c r="AS23" s="497"/>
      <c r="AT23" s="497"/>
      <c r="AU23" s="497"/>
      <c r="AV23" s="498"/>
      <c r="AW23" s="349">
        <f>SUMPRODUCT(('Форма 8.1.'!H11:H690="П")*('Форма 8.1.'!H11:H690="П"),'Форма 8.1.'!I11:I690,'Форма 8.1.'!M11:M690)/AW9</f>
        <v>1.2559008784749894</v>
      </c>
      <c r="AX23" s="350"/>
      <c r="AY23" s="350"/>
      <c r="AZ23" s="350"/>
      <c r="BA23" s="350"/>
      <c r="BB23" s="350"/>
      <c r="BC23" s="350"/>
      <c r="BD23" s="350"/>
      <c r="BE23" s="350"/>
      <c r="BF23" s="350"/>
      <c r="BG23" s="350"/>
      <c r="BH23" s="350"/>
      <c r="BI23" s="350"/>
      <c r="BJ23" s="350"/>
      <c r="BK23" s="350"/>
      <c r="BL23" s="350"/>
      <c r="BM23" s="350"/>
      <c r="BN23" s="350"/>
      <c r="BO23" s="350"/>
      <c r="BP23" s="350"/>
      <c r="BQ23" s="350"/>
      <c r="BR23" s="350"/>
      <c r="BS23" s="350"/>
      <c r="BT23" s="350"/>
      <c r="BU23" s="350"/>
      <c r="BV23" s="350"/>
      <c r="BW23" s="350"/>
      <c r="BX23" s="350"/>
      <c r="BY23" s="350"/>
      <c r="BZ23" s="350"/>
      <c r="CA23" s="350"/>
      <c r="CB23" s="350"/>
      <c r="CC23" s="350"/>
      <c r="CD23" s="350"/>
      <c r="CE23" s="350"/>
      <c r="CF23" s="350"/>
      <c r="CG23" s="350"/>
      <c r="CH23" s="350"/>
      <c r="CI23" s="350"/>
      <c r="CJ23" s="350"/>
      <c r="CK23" s="350"/>
      <c r="CL23" s="350"/>
      <c r="CM23" s="350"/>
      <c r="CN23" s="350"/>
      <c r="CO23" s="350"/>
      <c r="CP23" s="350"/>
      <c r="CQ23" s="350"/>
      <c r="CR23" s="350"/>
      <c r="CS23" s="350"/>
      <c r="CT23" s="350"/>
      <c r="CU23" s="350"/>
      <c r="CV23" s="350"/>
      <c r="CW23" s="350"/>
      <c r="CX23" s="351"/>
      <c r="CY23" s="518" t="s">
        <v>115</v>
      </c>
      <c r="CZ23" s="518"/>
      <c r="DA23" s="518"/>
      <c r="DB23" s="518"/>
      <c r="DC23" s="518"/>
      <c r="DD23" s="518"/>
      <c r="DE23" s="518"/>
      <c r="DF23" s="518"/>
      <c r="DG23" s="518"/>
      <c r="DH23" s="518"/>
      <c r="DI23" s="518"/>
      <c r="DJ23" s="518"/>
      <c r="DK23" s="518"/>
      <c r="DL23" s="518"/>
      <c r="DM23" s="518"/>
      <c r="DN23" s="518"/>
      <c r="DO23" s="518"/>
      <c r="DP23" s="518"/>
      <c r="DQ23" s="518"/>
      <c r="DR23" s="518"/>
      <c r="DS23" s="518"/>
      <c r="DT23" s="518"/>
      <c r="DU23" s="518"/>
      <c r="DV23" s="518"/>
      <c r="DW23" s="518"/>
      <c r="DX23" s="518"/>
      <c r="DY23" s="518"/>
      <c r="DZ23" s="518"/>
      <c r="EA23" s="518"/>
      <c r="EB23" s="518"/>
      <c r="EC23" s="518"/>
      <c r="ED23" s="518"/>
      <c r="EE23" s="518"/>
      <c r="EF23" s="518"/>
      <c r="EG23" s="518"/>
      <c r="EH23" s="518"/>
      <c r="EI23" s="518"/>
      <c r="EJ23" s="518"/>
      <c r="EK23" s="518"/>
      <c r="EL23" s="518"/>
      <c r="EM23" s="518"/>
      <c r="EN23" s="518"/>
      <c r="EO23" s="518"/>
      <c r="EP23" s="518"/>
      <c r="EQ23" s="518"/>
      <c r="ER23" s="518"/>
      <c r="ES23" s="518"/>
      <c r="ET23" s="518"/>
      <c r="EU23" s="518"/>
      <c r="EV23" s="518"/>
      <c r="EW23" s="518"/>
      <c r="EX23" s="518"/>
      <c r="EY23" s="518"/>
      <c r="EZ23" s="518"/>
    </row>
    <row r="24" spans="1:156" s="8" customFormat="1" ht="15.75" customHeight="1" x14ac:dyDescent="0.25">
      <c r="A24" s="493"/>
      <c r="B24" s="494"/>
      <c r="C24" s="494"/>
      <c r="D24" s="494"/>
      <c r="E24" s="494"/>
      <c r="F24" s="494"/>
      <c r="G24" s="495"/>
      <c r="H24" s="499"/>
      <c r="I24" s="500"/>
      <c r="J24" s="500"/>
      <c r="K24" s="500"/>
      <c r="L24" s="500"/>
      <c r="M24" s="500"/>
      <c r="N24" s="500"/>
      <c r="O24" s="500"/>
      <c r="P24" s="500"/>
      <c r="Q24" s="500"/>
      <c r="R24" s="500"/>
      <c r="S24" s="500"/>
      <c r="T24" s="500"/>
      <c r="U24" s="500"/>
      <c r="V24" s="500"/>
      <c r="W24" s="500"/>
      <c r="X24" s="500"/>
      <c r="Y24" s="500"/>
      <c r="Z24" s="500"/>
      <c r="AA24" s="500"/>
      <c r="AB24" s="500"/>
      <c r="AC24" s="500"/>
      <c r="AD24" s="500"/>
      <c r="AE24" s="500"/>
      <c r="AF24" s="500"/>
      <c r="AG24" s="500"/>
      <c r="AH24" s="500"/>
      <c r="AI24" s="500"/>
      <c r="AJ24" s="500"/>
      <c r="AK24" s="500"/>
      <c r="AL24" s="500"/>
      <c r="AM24" s="500"/>
      <c r="AN24" s="500"/>
      <c r="AO24" s="500"/>
      <c r="AP24" s="500"/>
      <c r="AQ24" s="500"/>
      <c r="AR24" s="500"/>
      <c r="AS24" s="500"/>
      <c r="AT24" s="500"/>
      <c r="AU24" s="500"/>
      <c r="AV24" s="501"/>
      <c r="AW24" s="505"/>
      <c r="AX24" s="506"/>
      <c r="AY24" s="506"/>
      <c r="AZ24" s="506"/>
      <c r="BA24" s="506"/>
      <c r="BB24" s="506"/>
      <c r="BC24" s="506"/>
      <c r="BD24" s="506"/>
      <c r="BE24" s="506"/>
      <c r="BF24" s="506"/>
      <c r="BG24" s="506"/>
      <c r="BH24" s="506"/>
      <c r="BI24" s="506"/>
      <c r="BJ24" s="506"/>
      <c r="BK24" s="506"/>
      <c r="BL24" s="506"/>
      <c r="BM24" s="506"/>
      <c r="BN24" s="506"/>
      <c r="BO24" s="506"/>
      <c r="BP24" s="506"/>
      <c r="BQ24" s="506"/>
      <c r="BR24" s="506"/>
      <c r="BS24" s="506"/>
      <c r="BT24" s="506"/>
      <c r="BU24" s="506"/>
      <c r="BV24" s="506"/>
      <c r="BW24" s="506"/>
      <c r="BX24" s="506"/>
      <c r="BY24" s="506"/>
      <c r="BZ24" s="506"/>
      <c r="CA24" s="506"/>
      <c r="CB24" s="506"/>
      <c r="CC24" s="506"/>
      <c r="CD24" s="506"/>
      <c r="CE24" s="506"/>
      <c r="CF24" s="506"/>
      <c r="CG24" s="506"/>
      <c r="CH24" s="506"/>
      <c r="CI24" s="506"/>
      <c r="CJ24" s="506"/>
      <c r="CK24" s="506"/>
      <c r="CL24" s="506"/>
      <c r="CM24" s="506"/>
      <c r="CN24" s="506"/>
      <c r="CO24" s="506"/>
      <c r="CP24" s="506"/>
      <c r="CQ24" s="506"/>
      <c r="CR24" s="506"/>
      <c r="CS24" s="506"/>
      <c r="CT24" s="506"/>
      <c r="CU24" s="506"/>
      <c r="CV24" s="506"/>
      <c r="CW24" s="506"/>
      <c r="CX24" s="530"/>
      <c r="CY24" s="517"/>
      <c r="CZ24" s="517"/>
      <c r="DA24" s="517"/>
      <c r="DB24" s="517"/>
      <c r="DC24" s="517"/>
      <c r="DD24" s="517"/>
      <c r="DE24" s="517"/>
      <c r="DF24" s="517"/>
      <c r="DG24" s="517"/>
      <c r="DH24" s="517"/>
      <c r="DI24" s="517"/>
      <c r="DJ24" s="517"/>
      <c r="DK24" s="517"/>
      <c r="DL24" s="517"/>
      <c r="DM24" s="517"/>
      <c r="DN24" s="517"/>
      <c r="DO24" s="517"/>
      <c r="DP24" s="517"/>
      <c r="DQ24" s="517"/>
      <c r="DR24" s="517"/>
      <c r="DS24" s="517"/>
      <c r="DT24" s="517"/>
      <c r="DU24" s="517"/>
      <c r="DV24" s="517"/>
      <c r="DW24" s="517"/>
      <c r="DX24" s="517"/>
      <c r="DY24" s="517"/>
      <c r="DZ24" s="517"/>
      <c r="EA24" s="517"/>
      <c r="EB24" s="517"/>
      <c r="EC24" s="517"/>
      <c r="ED24" s="517"/>
      <c r="EE24" s="517"/>
      <c r="EF24" s="517"/>
      <c r="EG24" s="517"/>
      <c r="EH24" s="517"/>
      <c r="EI24" s="517"/>
      <c r="EJ24" s="517"/>
      <c r="EK24" s="517"/>
      <c r="EL24" s="517"/>
      <c r="EM24" s="517"/>
      <c r="EN24" s="517"/>
      <c r="EO24" s="517"/>
      <c r="EP24" s="517"/>
      <c r="EQ24" s="517"/>
      <c r="ER24" s="517"/>
      <c r="ES24" s="517"/>
      <c r="ET24" s="517"/>
      <c r="EU24" s="517"/>
      <c r="EV24" s="517"/>
      <c r="EW24" s="517"/>
      <c r="EX24" s="517"/>
      <c r="EY24" s="517"/>
      <c r="EZ24" s="517"/>
    </row>
    <row r="25" spans="1:156" s="8" customFormat="1" ht="79.5" customHeight="1" x14ac:dyDescent="0.25">
      <c r="A25" s="490" t="s">
        <v>116</v>
      </c>
      <c r="B25" s="491"/>
      <c r="C25" s="491"/>
      <c r="D25" s="491"/>
      <c r="E25" s="491"/>
      <c r="F25" s="491"/>
      <c r="G25" s="492"/>
      <c r="H25" s="496" t="s">
        <v>117</v>
      </c>
      <c r="I25" s="497"/>
      <c r="J25" s="497"/>
      <c r="K25" s="497"/>
      <c r="L25" s="497"/>
      <c r="M25" s="497"/>
      <c r="N25" s="497"/>
      <c r="O25" s="497"/>
      <c r="P25" s="497"/>
      <c r="Q25" s="497"/>
      <c r="R25" s="497"/>
      <c r="S25" s="497"/>
      <c r="T25" s="497"/>
      <c r="U25" s="497"/>
      <c r="V25" s="497"/>
      <c r="W25" s="497"/>
      <c r="X25" s="497"/>
      <c r="Y25" s="497"/>
      <c r="Z25" s="497"/>
      <c r="AA25" s="497"/>
      <c r="AB25" s="497"/>
      <c r="AC25" s="497"/>
      <c r="AD25" s="497"/>
      <c r="AE25" s="497"/>
      <c r="AF25" s="497"/>
      <c r="AG25" s="497"/>
      <c r="AH25" s="497"/>
      <c r="AI25" s="497"/>
      <c r="AJ25" s="497"/>
      <c r="AK25" s="497"/>
      <c r="AL25" s="497"/>
      <c r="AM25" s="497"/>
      <c r="AN25" s="497"/>
      <c r="AO25" s="497"/>
      <c r="AP25" s="497"/>
      <c r="AQ25" s="497"/>
      <c r="AR25" s="497"/>
      <c r="AS25" s="497"/>
      <c r="AT25" s="497"/>
      <c r="AU25" s="497"/>
      <c r="AV25" s="498"/>
      <c r="AW25" s="349">
        <f>SUMIFS('Форма 8.1.'!M11:M690,'Форма 8.1.'!H11:H690,'Форма 8.1.'!AE11)/AW9</f>
        <v>0.40924912978617606</v>
      </c>
      <c r="AX25" s="350"/>
      <c r="AY25" s="350"/>
      <c r="AZ25" s="350"/>
      <c r="BA25" s="350"/>
      <c r="BB25" s="350"/>
      <c r="BC25" s="350"/>
      <c r="BD25" s="350"/>
      <c r="BE25" s="350"/>
      <c r="BF25" s="350"/>
      <c r="BG25" s="350"/>
      <c r="BH25" s="350"/>
      <c r="BI25" s="350"/>
      <c r="BJ25" s="350"/>
      <c r="BK25" s="350"/>
      <c r="BL25" s="350"/>
      <c r="BM25" s="350"/>
      <c r="BN25" s="350"/>
      <c r="BO25" s="350"/>
      <c r="BP25" s="350"/>
      <c r="BQ25" s="350"/>
      <c r="BR25" s="350"/>
      <c r="BS25" s="350"/>
      <c r="BT25" s="350"/>
      <c r="BU25" s="350"/>
      <c r="BV25" s="350"/>
      <c r="BW25" s="350"/>
      <c r="BX25" s="350"/>
      <c r="BY25" s="350"/>
      <c r="BZ25" s="350"/>
      <c r="CA25" s="350"/>
      <c r="CB25" s="350"/>
      <c r="CC25" s="350"/>
      <c r="CD25" s="350"/>
      <c r="CE25" s="350"/>
      <c r="CF25" s="350"/>
      <c r="CG25" s="350"/>
      <c r="CH25" s="350"/>
      <c r="CI25" s="350"/>
      <c r="CJ25" s="350"/>
      <c r="CK25" s="350"/>
      <c r="CL25" s="350"/>
      <c r="CM25" s="350"/>
      <c r="CN25" s="350"/>
      <c r="CO25" s="350"/>
      <c r="CP25" s="350"/>
      <c r="CQ25" s="350"/>
      <c r="CR25" s="350"/>
      <c r="CS25" s="350"/>
      <c r="CT25" s="350"/>
      <c r="CU25" s="350"/>
      <c r="CV25" s="350"/>
      <c r="CW25" s="350"/>
      <c r="CX25" s="351"/>
      <c r="CY25" s="518" t="s">
        <v>118</v>
      </c>
      <c r="CZ25" s="518"/>
      <c r="DA25" s="518"/>
      <c r="DB25" s="518"/>
      <c r="DC25" s="518"/>
      <c r="DD25" s="518"/>
      <c r="DE25" s="518"/>
      <c r="DF25" s="518"/>
      <c r="DG25" s="518"/>
      <c r="DH25" s="518"/>
      <c r="DI25" s="518"/>
      <c r="DJ25" s="518"/>
      <c r="DK25" s="518"/>
      <c r="DL25" s="518"/>
      <c r="DM25" s="518"/>
      <c r="DN25" s="518"/>
      <c r="DO25" s="518"/>
      <c r="DP25" s="518"/>
      <c r="DQ25" s="518"/>
      <c r="DR25" s="518"/>
      <c r="DS25" s="518"/>
      <c r="DT25" s="518"/>
      <c r="DU25" s="518"/>
      <c r="DV25" s="518"/>
      <c r="DW25" s="518"/>
      <c r="DX25" s="518"/>
      <c r="DY25" s="518"/>
      <c r="DZ25" s="518"/>
      <c r="EA25" s="518"/>
      <c r="EB25" s="518"/>
      <c r="EC25" s="518"/>
      <c r="ED25" s="518"/>
      <c r="EE25" s="518"/>
      <c r="EF25" s="518"/>
      <c r="EG25" s="518"/>
      <c r="EH25" s="518"/>
      <c r="EI25" s="518"/>
      <c r="EJ25" s="518"/>
      <c r="EK25" s="518"/>
      <c r="EL25" s="518"/>
      <c r="EM25" s="518"/>
      <c r="EN25" s="518"/>
      <c r="EO25" s="518"/>
      <c r="EP25" s="518"/>
      <c r="EQ25" s="518"/>
      <c r="ER25" s="518"/>
      <c r="ES25" s="518"/>
      <c r="ET25" s="518"/>
      <c r="EU25" s="518"/>
      <c r="EV25" s="518"/>
      <c r="EW25" s="518"/>
      <c r="EX25" s="518"/>
      <c r="EY25" s="518"/>
      <c r="EZ25" s="518"/>
    </row>
    <row r="26" spans="1:156" s="8" customFormat="1" ht="15.75" customHeight="1" x14ac:dyDescent="0.25">
      <c r="A26" s="493"/>
      <c r="B26" s="494"/>
      <c r="C26" s="494"/>
      <c r="D26" s="494"/>
      <c r="E26" s="494"/>
      <c r="F26" s="494"/>
      <c r="G26" s="495"/>
      <c r="H26" s="499"/>
      <c r="I26" s="500"/>
      <c r="J26" s="500"/>
      <c r="K26" s="500"/>
      <c r="L26" s="500"/>
      <c r="M26" s="500"/>
      <c r="N26" s="500"/>
      <c r="O26" s="500"/>
      <c r="P26" s="500"/>
      <c r="Q26" s="500"/>
      <c r="R26" s="500"/>
      <c r="S26" s="500"/>
      <c r="T26" s="500"/>
      <c r="U26" s="500"/>
      <c r="V26" s="500"/>
      <c r="W26" s="500"/>
      <c r="X26" s="500"/>
      <c r="Y26" s="500"/>
      <c r="Z26" s="500"/>
      <c r="AA26" s="500"/>
      <c r="AB26" s="500"/>
      <c r="AC26" s="500"/>
      <c r="AD26" s="500"/>
      <c r="AE26" s="500"/>
      <c r="AF26" s="500"/>
      <c r="AG26" s="500"/>
      <c r="AH26" s="500"/>
      <c r="AI26" s="500"/>
      <c r="AJ26" s="500"/>
      <c r="AK26" s="500"/>
      <c r="AL26" s="500"/>
      <c r="AM26" s="500"/>
      <c r="AN26" s="500"/>
      <c r="AO26" s="500"/>
      <c r="AP26" s="500"/>
      <c r="AQ26" s="500"/>
      <c r="AR26" s="500"/>
      <c r="AS26" s="500"/>
      <c r="AT26" s="500"/>
      <c r="AU26" s="500"/>
      <c r="AV26" s="501"/>
      <c r="AW26" s="502"/>
      <c r="AX26" s="503"/>
      <c r="AY26" s="503"/>
      <c r="AZ26" s="503"/>
      <c r="BA26" s="503"/>
      <c r="BB26" s="503"/>
      <c r="BC26" s="503"/>
      <c r="BD26" s="503"/>
      <c r="BE26" s="503"/>
      <c r="BF26" s="503"/>
      <c r="BG26" s="503"/>
      <c r="BH26" s="503"/>
      <c r="BI26" s="503"/>
      <c r="BJ26" s="503"/>
      <c r="BK26" s="503"/>
      <c r="BL26" s="503"/>
      <c r="BM26" s="503"/>
      <c r="BN26" s="503"/>
      <c r="BO26" s="503"/>
      <c r="BP26" s="503"/>
      <c r="BQ26" s="503"/>
      <c r="BR26" s="503"/>
      <c r="BS26" s="503"/>
      <c r="BT26" s="503"/>
      <c r="BU26" s="503"/>
      <c r="BV26" s="503"/>
      <c r="BW26" s="503"/>
      <c r="BX26" s="503"/>
      <c r="BY26" s="503"/>
      <c r="BZ26" s="503"/>
      <c r="CA26" s="503"/>
      <c r="CB26" s="503"/>
      <c r="CC26" s="503"/>
      <c r="CD26" s="503"/>
      <c r="CE26" s="503"/>
      <c r="CF26" s="503"/>
      <c r="CG26" s="503"/>
      <c r="CH26" s="503"/>
      <c r="CI26" s="503"/>
      <c r="CJ26" s="503"/>
      <c r="CK26" s="503"/>
      <c r="CL26" s="503"/>
      <c r="CM26" s="503"/>
      <c r="CN26" s="503"/>
      <c r="CO26" s="503"/>
      <c r="CP26" s="503"/>
      <c r="CQ26" s="503"/>
      <c r="CR26" s="503"/>
      <c r="CS26" s="503"/>
      <c r="CT26" s="503"/>
      <c r="CU26" s="503"/>
      <c r="CV26" s="503"/>
      <c r="CW26" s="503"/>
      <c r="CX26" s="504"/>
    </row>
    <row r="27" spans="1:156" s="8" customFormat="1" ht="16.5" customHeight="1" x14ac:dyDescent="0.25">
      <c r="A27" s="7"/>
      <c r="B27" s="7"/>
      <c r="C27" s="7"/>
      <c r="D27" s="7"/>
      <c r="E27" s="7"/>
      <c r="F27" s="7"/>
      <c r="G27" s="7"/>
      <c r="H27" s="58"/>
      <c r="I27" s="59"/>
      <c r="J27" s="59"/>
      <c r="K27" s="59"/>
      <c r="L27" s="59"/>
      <c r="M27" s="59"/>
      <c r="N27" s="59"/>
      <c r="O27" s="59"/>
      <c r="P27" s="59"/>
      <c r="Q27" s="59"/>
      <c r="R27" s="59"/>
      <c r="S27" s="59"/>
      <c r="T27" s="59"/>
      <c r="U27" s="59"/>
      <c r="V27" s="59"/>
      <c r="W27" s="59"/>
      <c r="X27" s="59"/>
      <c r="Y27" s="59"/>
      <c r="Z27" s="59"/>
      <c r="AA27" s="59"/>
      <c r="AB27" s="59"/>
      <c r="AC27" s="59"/>
      <c r="AD27" s="59"/>
      <c r="AE27" s="59"/>
      <c r="AF27" s="59"/>
      <c r="AG27" s="59"/>
      <c r="AH27" s="59"/>
      <c r="AI27" s="59"/>
      <c r="AJ27" s="59"/>
      <c r="AK27" s="59"/>
      <c r="AL27" s="59"/>
      <c r="AM27" s="59"/>
      <c r="AN27" s="59"/>
      <c r="AO27" s="59"/>
      <c r="AP27" s="59"/>
      <c r="AQ27" s="59"/>
      <c r="AR27" s="59"/>
      <c r="AS27" s="59"/>
      <c r="AT27" s="59"/>
      <c r="AU27" s="59"/>
      <c r="AV27" s="59"/>
      <c r="AW27" s="60"/>
      <c r="AX27" s="60"/>
      <c r="AY27" s="60"/>
      <c r="AZ27" s="60"/>
      <c r="BA27" s="60"/>
      <c r="BB27" s="60"/>
      <c r="BC27" s="60"/>
      <c r="BD27" s="60"/>
      <c r="BE27" s="60"/>
      <c r="BF27" s="60"/>
      <c r="BG27" s="60"/>
      <c r="BH27" s="60"/>
      <c r="BI27" s="60"/>
      <c r="BJ27" s="60"/>
      <c r="BK27" s="60"/>
      <c r="BL27" s="60"/>
      <c r="BM27" s="60"/>
      <c r="BN27" s="60"/>
      <c r="BO27" s="60"/>
      <c r="BP27" s="60"/>
      <c r="BQ27" s="60"/>
      <c r="BR27" s="60"/>
      <c r="BS27" s="60"/>
      <c r="BT27" s="60"/>
      <c r="BU27" s="60"/>
      <c r="BV27" s="60"/>
      <c r="BW27" s="60"/>
      <c r="BX27" s="60"/>
      <c r="BY27" s="60"/>
      <c r="BZ27" s="60"/>
      <c r="CA27" s="60"/>
      <c r="CB27" s="60"/>
      <c r="CC27" s="60"/>
      <c r="CD27" s="60"/>
      <c r="CE27" s="60"/>
      <c r="CF27" s="60"/>
      <c r="CG27" s="60"/>
      <c r="CH27" s="60"/>
      <c r="CI27" s="60"/>
      <c r="CJ27" s="60"/>
      <c r="CK27" s="60"/>
      <c r="CL27" s="60"/>
      <c r="CM27" s="60"/>
      <c r="CN27" s="60"/>
      <c r="CO27" s="60"/>
      <c r="CP27" s="60"/>
      <c r="CQ27" s="60"/>
      <c r="CR27" s="60"/>
      <c r="CS27" s="60"/>
      <c r="CT27" s="60"/>
      <c r="CU27" s="60"/>
      <c r="CV27" s="60"/>
      <c r="CW27" s="60"/>
      <c r="CX27" s="60"/>
    </row>
    <row r="28" spans="1:156" s="1" customFormat="1" ht="15.75" x14ac:dyDescent="0.25">
      <c r="A28" s="408" t="str">
        <f>Содержание!C27</f>
        <v>Генеральный директор</v>
      </c>
      <c r="B28" s="408"/>
      <c r="C28" s="408"/>
      <c r="D28" s="408"/>
      <c r="E28" s="408"/>
      <c r="F28" s="408"/>
      <c r="G28" s="408"/>
      <c r="H28" s="408"/>
      <c r="I28" s="408"/>
      <c r="J28" s="408"/>
      <c r="K28" s="408"/>
      <c r="L28" s="408"/>
      <c r="M28" s="408"/>
      <c r="N28" s="408"/>
      <c r="O28" s="408"/>
      <c r="P28" s="408"/>
      <c r="Q28" s="408"/>
      <c r="R28" s="408"/>
      <c r="S28" s="408"/>
      <c r="T28" s="408"/>
      <c r="U28" s="408"/>
      <c r="V28" s="408"/>
      <c r="W28" s="408"/>
      <c r="X28" s="408"/>
      <c r="Y28" s="408"/>
      <c r="Z28" s="408"/>
      <c r="AA28" s="408"/>
      <c r="AB28" s="408"/>
      <c r="AC28" s="408"/>
      <c r="AD28" s="408"/>
      <c r="AE28" s="408"/>
      <c r="AF28" s="408"/>
      <c r="AG28" s="408"/>
      <c r="AH28" s="408"/>
      <c r="AI28" s="408"/>
      <c r="AJ28" s="408"/>
      <c r="AK28" s="408"/>
      <c r="AL28" s="408" t="str">
        <f>Содержание!E27</f>
        <v>Мажурин В.А.</v>
      </c>
      <c r="AM28" s="408"/>
      <c r="AN28" s="408"/>
      <c r="AO28" s="408"/>
      <c r="AP28" s="408"/>
      <c r="AQ28" s="408"/>
      <c r="AR28" s="408"/>
      <c r="AS28" s="408"/>
      <c r="AT28" s="408"/>
      <c r="AU28" s="408"/>
      <c r="AV28" s="408"/>
      <c r="AW28" s="408"/>
      <c r="AX28" s="408"/>
      <c r="AY28" s="408"/>
      <c r="AZ28" s="408"/>
      <c r="BA28" s="408"/>
      <c r="BB28" s="408"/>
      <c r="BC28" s="408"/>
      <c r="BD28" s="408"/>
      <c r="BE28" s="408"/>
      <c r="BF28" s="408"/>
      <c r="BG28" s="408"/>
      <c r="BH28" s="408"/>
      <c r="BI28" s="408"/>
      <c r="BJ28" s="408"/>
      <c r="BK28" s="408"/>
      <c r="BL28" s="408"/>
      <c r="BM28" s="408"/>
      <c r="BN28" s="408"/>
      <c r="BO28" s="408"/>
      <c r="BP28" s="408"/>
      <c r="BQ28" s="408"/>
      <c r="BR28" s="408"/>
      <c r="BS28" s="408"/>
      <c r="BT28" s="408"/>
      <c r="BU28" s="408"/>
      <c r="BV28" s="408"/>
      <c r="BW28" s="408"/>
      <c r="BX28" s="408"/>
      <c r="BY28" s="408"/>
      <c r="BZ28" s="408"/>
      <c r="CA28" s="408"/>
      <c r="CB28" s="408"/>
      <c r="CC28" s="408"/>
      <c r="CD28" s="408"/>
      <c r="CE28" s="408"/>
      <c r="CF28" s="408"/>
      <c r="CG28" s="408"/>
      <c r="CH28" s="408"/>
      <c r="CI28" s="408"/>
      <c r="CJ28" s="408"/>
      <c r="CK28" s="408"/>
      <c r="CL28" s="408"/>
      <c r="CM28" s="408"/>
      <c r="CN28" s="408"/>
      <c r="CO28" s="408"/>
      <c r="CP28" s="408"/>
      <c r="CQ28" s="408"/>
      <c r="CR28" s="408"/>
      <c r="CS28" s="408"/>
      <c r="CT28" s="408"/>
      <c r="CU28" s="408"/>
      <c r="CV28" s="408"/>
      <c r="CW28" s="408"/>
      <c r="CX28" s="408"/>
    </row>
    <row r="29" spans="1:156" s="9" customFormat="1" ht="13.5" customHeight="1" x14ac:dyDescent="0.25">
      <c r="A29" s="336" t="s">
        <v>16</v>
      </c>
      <c r="B29" s="336"/>
      <c r="C29" s="336"/>
      <c r="D29" s="336"/>
      <c r="E29" s="336"/>
      <c r="F29" s="336"/>
      <c r="G29" s="336"/>
      <c r="H29" s="336"/>
      <c r="I29" s="336"/>
      <c r="J29" s="336"/>
      <c r="K29" s="336"/>
      <c r="L29" s="336"/>
      <c r="M29" s="336"/>
      <c r="N29" s="336"/>
      <c r="O29" s="336"/>
      <c r="P29" s="336"/>
      <c r="Q29" s="336"/>
      <c r="R29" s="336"/>
      <c r="S29" s="336"/>
      <c r="T29" s="336"/>
      <c r="U29" s="336"/>
      <c r="V29" s="336"/>
      <c r="W29" s="336"/>
      <c r="X29" s="336"/>
      <c r="Y29" s="336"/>
      <c r="Z29" s="336"/>
      <c r="AA29" s="336"/>
      <c r="AB29" s="336"/>
      <c r="AC29" s="336"/>
      <c r="AD29" s="336"/>
      <c r="AE29" s="336"/>
      <c r="AF29" s="336"/>
      <c r="AG29" s="336"/>
      <c r="AH29" s="336"/>
      <c r="AI29" s="336"/>
      <c r="AJ29" s="336"/>
      <c r="AK29" s="336"/>
      <c r="AL29" s="336" t="s">
        <v>17</v>
      </c>
      <c r="AM29" s="336"/>
      <c r="AN29" s="336"/>
      <c r="AO29" s="336"/>
      <c r="AP29" s="336"/>
      <c r="AQ29" s="336"/>
      <c r="AR29" s="336"/>
      <c r="AS29" s="336"/>
      <c r="AT29" s="336"/>
      <c r="AU29" s="336"/>
      <c r="AV29" s="336"/>
      <c r="AW29" s="336"/>
      <c r="AX29" s="336"/>
      <c r="AY29" s="336"/>
      <c r="AZ29" s="336"/>
      <c r="BA29" s="336"/>
      <c r="BB29" s="336"/>
      <c r="BC29" s="336"/>
      <c r="BD29" s="336"/>
      <c r="BE29" s="336"/>
      <c r="BF29" s="336"/>
      <c r="BG29" s="336"/>
      <c r="BH29" s="336"/>
      <c r="BI29" s="336"/>
      <c r="BJ29" s="336"/>
      <c r="BK29" s="336"/>
      <c r="BL29" s="336"/>
      <c r="BM29" s="336"/>
      <c r="BN29" s="336"/>
      <c r="BO29" s="336"/>
      <c r="BP29" s="336"/>
      <c r="BQ29" s="336"/>
      <c r="BR29" s="336"/>
      <c r="BS29" s="336"/>
      <c r="BT29" s="336"/>
      <c r="BU29" s="336"/>
      <c r="BV29" s="336"/>
      <c r="BW29" s="336" t="s">
        <v>18</v>
      </c>
      <c r="BX29" s="336"/>
      <c r="BY29" s="336"/>
      <c r="BZ29" s="336"/>
      <c r="CA29" s="336"/>
      <c r="CB29" s="336"/>
      <c r="CC29" s="336"/>
      <c r="CD29" s="336"/>
      <c r="CE29" s="336"/>
      <c r="CF29" s="336"/>
      <c r="CG29" s="336"/>
      <c r="CH29" s="336"/>
      <c r="CI29" s="336"/>
      <c r="CJ29" s="336"/>
      <c r="CK29" s="336"/>
      <c r="CL29" s="336"/>
      <c r="CM29" s="336"/>
      <c r="CN29" s="336"/>
      <c r="CO29" s="336"/>
      <c r="CP29" s="336"/>
      <c r="CQ29" s="336"/>
      <c r="CR29" s="336"/>
      <c r="CS29" s="336"/>
      <c r="CT29" s="336"/>
      <c r="CU29" s="336"/>
      <c r="CV29" s="336"/>
      <c r="CW29" s="336"/>
      <c r="CX29" s="336"/>
    </row>
    <row r="30" spans="1:156" ht="3" customHeight="1" x14ac:dyDescent="0.25"/>
  </sheetData>
  <mergeCells count="64">
    <mergeCell ref="CY25:EZ25"/>
    <mergeCell ref="CY20:EZ20"/>
    <mergeCell ref="CY21:EZ21"/>
    <mergeCell ref="CY22:EZ22"/>
    <mergeCell ref="CY23:EZ23"/>
    <mergeCell ref="CY24:EZ24"/>
    <mergeCell ref="CY14:EZ14"/>
    <mergeCell ref="CY15:EZ15"/>
    <mergeCell ref="CY16:EZ16"/>
    <mergeCell ref="CY17:EZ17"/>
    <mergeCell ref="CY19:EZ19"/>
    <mergeCell ref="CY9:EZ9"/>
    <mergeCell ref="CY10:EZ10"/>
    <mergeCell ref="CY11:EZ11"/>
    <mergeCell ref="CY12:EZ12"/>
    <mergeCell ref="CY13:EZ13"/>
    <mergeCell ref="A3:CX3"/>
    <mergeCell ref="A5:CX5"/>
    <mergeCell ref="A6:CX6"/>
    <mergeCell ref="A8:G8"/>
    <mergeCell ref="H8:AV8"/>
    <mergeCell ref="AW8:CX8"/>
    <mergeCell ref="A9:G10"/>
    <mergeCell ref="H9:AV10"/>
    <mergeCell ref="AW9:CX9"/>
    <mergeCell ref="AW10:CX10"/>
    <mergeCell ref="A11:G12"/>
    <mergeCell ref="H11:AV12"/>
    <mergeCell ref="AW11:CX11"/>
    <mergeCell ref="AW12:CX12"/>
    <mergeCell ref="A13:G14"/>
    <mergeCell ref="H13:AV14"/>
    <mergeCell ref="AW13:CX13"/>
    <mergeCell ref="AW14:CX14"/>
    <mergeCell ref="A15:G16"/>
    <mergeCell ref="H15:AV16"/>
    <mergeCell ref="AW15:CX15"/>
    <mergeCell ref="AW16:CX16"/>
    <mergeCell ref="A17:G18"/>
    <mergeCell ref="H17:AV18"/>
    <mergeCell ref="AW17:CX17"/>
    <mergeCell ref="AW18:CX18"/>
    <mergeCell ref="A19:G20"/>
    <mergeCell ref="H19:AV20"/>
    <mergeCell ref="AW19:CX19"/>
    <mergeCell ref="AW20:CX20"/>
    <mergeCell ref="A21:G22"/>
    <mergeCell ref="H21:AV22"/>
    <mergeCell ref="AW21:CX21"/>
    <mergeCell ref="AW22:CX22"/>
    <mergeCell ref="A23:G24"/>
    <mergeCell ref="H23:AV24"/>
    <mergeCell ref="AW23:CX23"/>
    <mergeCell ref="AW24:CX24"/>
    <mergeCell ref="A29:AK29"/>
    <mergeCell ref="AL29:BV29"/>
    <mergeCell ref="BW29:CX29"/>
    <mergeCell ref="A25:G26"/>
    <mergeCell ref="H25:AV26"/>
    <mergeCell ref="AW25:CX25"/>
    <mergeCell ref="AW26:CX26"/>
    <mergeCell ref="A28:AK28"/>
    <mergeCell ref="AL28:BV28"/>
    <mergeCell ref="BW28:CX28"/>
  </mergeCells>
  <pageMargins left="0.98425196850393704" right="0.51181102362204722" top="0.59055118110236227" bottom="0.39370078740157483" header="0.19685039370078741" footer="0.19685039370078741"/>
  <pageSetup paperSize="9" scale="84" orientation="portrait" horizontalDpi="4294967295" verticalDpi="4294967295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2:G18"/>
  <sheetViews>
    <sheetView view="pageBreakPreview" zoomScale="85" zoomScaleNormal="100" zoomScaleSheetLayoutView="85" workbookViewId="0">
      <selection activeCell="M24" sqref="M24"/>
    </sheetView>
  </sheetViews>
  <sheetFormatPr defaultColWidth="9.140625" defaultRowHeight="15" x14ac:dyDescent="0.25"/>
  <cols>
    <col min="1" max="1" width="46.85546875" style="158" customWidth="1"/>
    <col min="2" max="2" width="19.5703125" style="158" customWidth="1"/>
    <col min="3" max="7" width="14" style="158" customWidth="1"/>
    <col min="8" max="16384" width="9.140625" style="158"/>
  </cols>
  <sheetData>
    <row r="2" spans="1:7" x14ac:dyDescent="0.25">
      <c r="A2" s="521" t="s">
        <v>872</v>
      </c>
      <c r="B2" s="521"/>
      <c r="C2" s="521"/>
      <c r="D2" s="521"/>
      <c r="E2" s="521"/>
      <c r="F2" s="521"/>
      <c r="G2" s="521"/>
    </row>
    <row r="4" spans="1:7" x14ac:dyDescent="0.25">
      <c r="A4" s="522" t="s">
        <v>20</v>
      </c>
      <c r="B4" s="522"/>
      <c r="C4" s="522"/>
      <c r="D4" s="522"/>
      <c r="E4" s="522"/>
      <c r="F4" s="522"/>
      <c r="G4" s="522"/>
    </row>
    <row r="5" spans="1:7" x14ac:dyDescent="0.25">
      <c r="A5" s="523" t="s">
        <v>181</v>
      </c>
      <c r="B5" s="523"/>
      <c r="C5" s="523"/>
      <c r="D5" s="523"/>
      <c r="E5" s="523"/>
      <c r="F5" s="523"/>
      <c r="G5" s="523"/>
    </row>
    <row r="6" spans="1:7" x14ac:dyDescent="0.25">
      <c r="A6" s="159"/>
      <c r="B6" s="159"/>
      <c r="C6" s="160"/>
      <c r="D6" s="160"/>
      <c r="E6" s="160"/>
      <c r="F6" s="160"/>
      <c r="G6" s="160"/>
    </row>
    <row r="7" spans="1:7" ht="23.25" customHeight="1" x14ac:dyDescent="0.25">
      <c r="A7" s="524" t="s">
        <v>713</v>
      </c>
      <c r="B7" s="524" t="s">
        <v>873</v>
      </c>
      <c r="C7" s="526" t="s">
        <v>714</v>
      </c>
      <c r="D7" s="527"/>
      <c r="E7" s="527"/>
      <c r="F7" s="527"/>
      <c r="G7" s="528"/>
    </row>
    <row r="8" spans="1:7" ht="48" customHeight="1" x14ac:dyDescent="0.25">
      <c r="A8" s="525"/>
      <c r="B8" s="525"/>
      <c r="C8" s="161" t="s">
        <v>680</v>
      </c>
      <c r="D8" s="162" t="s">
        <v>715</v>
      </c>
      <c r="E8" s="162" t="s">
        <v>716</v>
      </c>
      <c r="F8" s="162" t="s">
        <v>717</v>
      </c>
      <c r="G8" s="161" t="s">
        <v>718</v>
      </c>
    </row>
    <row r="9" spans="1:7" ht="45" customHeight="1" x14ac:dyDescent="0.25">
      <c r="A9" s="163" t="s">
        <v>684</v>
      </c>
      <c r="B9" s="164">
        <f>'Форма 1.2'!F12</f>
        <v>5.4235040608147232E-2</v>
      </c>
      <c r="C9" s="164">
        <v>5.7099999999999998E-2</v>
      </c>
      <c r="D9" s="164">
        <v>5.62E-2</v>
      </c>
      <c r="E9" s="164">
        <v>5.5399999999999998E-2</v>
      </c>
      <c r="F9" s="164">
        <v>5.4600000000000003E-2</v>
      </c>
      <c r="G9" s="164">
        <v>5.3800000000000001E-2</v>
      </c>
    </row>
    <row r="10" spans="1:7" ht="45" customHeight="1" x14ac:dyDescent="0.25">
      <c r="A10" s="163" t="s">
        <v>719</v>
      </c>
      <c r="B10" s="164">
        <f>'Форма 4.1.'!BX14</f>
        <v>1</v>
      </c>
      <c r="C10" s="164">
        <v>1</v>
      </c>
      <c r="D10" s="164">
        <v>1</v>
      </c>
      <c r="E10" s="164">
        <v>1</v>
      </c>
      <c r="F10" s="164">
        <v>1</v>
      </c>
      <c r="G10" s="164">
        <v>1</v>
      </c>
    </row>
    <row r="11" spans="1:7" ht="45" customHeight="1" x14ac:dyDescent="0.25">
      <c r="A11" s="163" t="s">
        <v>720</v>
      </c>
      <c r="B11" s="164">
        <f>'Форма 4.1.'!BX15</f>
        <v>0.88231999999999999</v>
      </c>
      <c r="C11" s="164">
        <v>0.89749999999999996</v>
      </c>
      <c r="D11" s="164">
        <v>0.89749999999999996</v>
      </c>
      <c r="E11" s="164">
        <v>0.89749999999999996</v>
      </c>
      <c r="F11" s="164">
        <v>0.89749999999999996</v>
      </c>
      <c r="G11" s="164">
        <v>0.89749999999999996</v>
      </c>
    </row>
    <row r="17" spans="1:6" ht="15.75" x14ac:dyDescent="0.25">
      <c r="A17" s="519" t="s">
        <v>43</v>
      </c>
      <c r="B17" s="519"/>
      <c r="D17" s="165"/>
      <c r="E17" s="165"/>
      <c r="F17" s="166" t="s">
        <v>721</v>
      </c>
    </row>
    <row r="18" spans="1:6" x14ac:dyDescent="0.25">
      <c r="A18" s="520" t="s">
        <v>722</v>
      </c>
      <c r="B18" s="520"/>
      <c r="D18" s="167" t="s">
        <v>47</v>
      </c>
      <c r="E18" s="167"/>
      <c r="F18" s="158" t="s">
        <v>723</v>
      </c>
    </row>
  </sheetData>
  <mergeCells count="8">
    <mergeCell ref="A17:B17"/>
    <mergeCell ref="A18:B18"/>
    <mergeCell ref="A2:G2"/>
    <mergeCell ref="A4:G4"/>
    <mergeCell ref="A5:G5"/>
    <mergeCell ref="A7:A8"/>
    <mergeCell ref="B7:B8"/>
    <mergeCell ref="C7:G7"/>
  </mergeCells>
  <pageMargins left="0.7" right="0.7" top="0.75" bottom="0.75" header="0.3" footer="0.3"/>
  <pageSetup paperSize="9" scale="64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18</vt:i4>
      </vt:variant>
      <vt:variant>
        <vt:lpstr>Именованные диапазоны</vt:lpstr>
      </vt:variant>
      <vt:variant>
        <vt:i4>25</vt:i4>
      </vt:variant>
    </vt:vector>
  </HeadingPairs>
  <TitlesOfParts>
    <vt:vector size="43" baseType="lpstr">
      <vt:lpstr>Содержание</vt:lpstr>
      <vt:lpstr>Форма 1.1</vt:lpstr>
      <vt:lpstr>Форма 1.2</vt:lpstr>
      <vt:lpstr>Форма 1.3.</vt:lpstr>
      <vt:lpstr>Форма 1.5</vt:lpstr>
      <vt:lpstr>Форма 1.7.</vt:lpstr>
      <vt:lpstr>Форма 1.9.</vt:lpstr>
      <vt:lpstr>Форма 2.1</vt:lpstr>
      <vt:lpstr>Форма 2.2</vt:lpstr>
      <vt:lpstr>Форма 2.3</vt:lpstr>
      <vt:lpstr>Форма 2.4</vt:lpstr>
      <vt:lpstr>Форма 3.1.</vt:lpstr>
      <vt:lpstr>Форма 3.2.</vt:lpstr>
      <vt:lpstr>Форма 4.1.</vt:lpstr>
      <vt:lpstr>Форма 4.2.</vt:lpstr>
      <vt:lpstr>Форма 8.1.</vt:lpstr>
      <vt:lpstr>Форма 8.3.</vt:lpstr>
      <vt:lpstr>Факт и План</vt:lpstr>
      <vt:lpstr>'Форма 8.1.'!_ftn1</vt:lpstr>
      <vt:lpstr>'Форма 8.1.'!_ftnref1</vt:lpstr>
      <vt:lpstr>'Форма 8.1.'!_Toc472327096</vt:lpstr>
      <vt:lpstr>'Форма 2.1'!Заголовки_для_печати</vt:lpstr>
      <vt:lpstr>'Форма 2.2'!Заголовки_для_печати</vt:lpstr>
      <vt:lpstr>'Форма 2.3'!Заголовки_для_печати</vt:lpstr>
      <vt:lpstr>'Форма 2.4'!Заголовки_для_печати</vt:lpstr>
      <vt:lpstr>'Форма 4.1.'!Заголовки_для_печати</vt:lpstr>
      <vt:lpstr>'Форма 8.3.'!Заголовки_для_печати</vt:lpstr>
      <vt:lpstr>'Факт и План'!Область_печати</vt:lpstr>
      <vt:lpstr>'Форма 1.1'!Область_печати</vt:lpstr>
      <vt:lpstr>'Форма 1.2'!Область_печати</vt:lpstr>
      <vt:lpstr>'Форма 1.3.'!Область_печати</vt:lpstr>
      <vt:lpstr>'Форма 1.5'!Область_печати</vt:lpstr>
      <vt:lpstr>'Форма 1.7.'!Область_печати</vt:lpstr>
      <vt:lpstr>'Форма 1.9.'!Область_печати</vt:lpstr>
      <vt:lpstr>'Форма 2.1'!Область_печати</vt:lpstr>
      <vt:lpstr>'Форма 2.2'!Область_печати</vt:lpstr>
      <vt:lpstr>'Форма 2.3'!Область_печати</vt:lpstr>
      <vt:lpstr>'Форма 3.1.'!Область_печати</vt:lpstr>
      <vt:lpstr>'Форма 3.2.'!Область_печати</vt:lpstr>
      <vt:lpstr>'Форма 4.1.'!Область_печати</vt:lpstr>
      <vt:lpstr>'Форма 4.2.'!Область_печати</vt:lpstr>
      <vt:lpstr>'Форма 8.1.'!Область_печати</vt:lpstr>
      <vt:lpstr>'Форма 8.3.'!Область_печати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2019-03-29T08:01:59Z</dcterms:modified>
</cp:coreProperties>
</file>