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1\1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№2'!$A$1:$F$45</definedName>
  </definedNames>
  <calcPr calcId="152511" iterate="1"/>
</workbook>
</file>

<file path=xl/calcChain.xml><?xml version="1.0" encoding="utf-8"?>
<calcChain xmlns="http://schemas.openxmlformats.org/spreadsheetml/2006/main">
  <c r="E12" i="2" l="1"/>
  <c r="E15" i="2"/>
  <c r="E21" i="2"/>
  <c r="E19" i="2"/>
  <c r="M14" i="1" l="1"/>
  <c r="L14" i="1"/>
  <c r="K14" i="1"/>
  <c r="J14" i="1"/>
  <c r="I14" i="1"/>
  <c r="H14" i="1"/>
  <c r="G14" i="1"/>
  <c r="F14" i="1"/>
  <c r="E14" i="1"/>
  <c r="E20" i="2" l="1"/>
  <c r="E16" i="2" l="1"/>
  <c r="E11" i="2"/>
  <c r="E13" i="2"/>
  <c r="E18" i="2" l="1"/>
  <c r="F11" i="1" l="1"/>
  <c r="G11" i="1"/>
  <c r="H11" i="1"/>
  <c r="I11" i="1"/>
  <c r="J11" i="1"/>
  <c r="K11" i="1"/>
  <c r="L11" i="1"/>
  <c r="M11" i="1"/>
  <c r="E11" i="1"/>
  <c r="E18" i="1" l="1"/>
  <c r="F18" i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9" i="1" l="1"/>
</calcChain>
</file>

<file path=xl/comments1.xml><?xml version="1.0" encoding="utf-8"?>
<comments xmlns="http://schemas.openxmlformats.org/spreadsheetml/2006/main">
  <authors>
    <author>Магдеева Эльвира Александровна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<sst xmlns="http://schemas.openxmlformats.org/spreadsheetml/2006/main" count="157" uniqueCount="80">
  <si>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</si>
  <si>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</si>
  <si>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</si>
  <si>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</si>
  <si>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</si>
  <si>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</si>
  <si>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</si>
  <si>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</si>
  <si>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</si>
  <si>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</si>
  <si>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</si>
  <si>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</si>
  <si>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</si>
  <si>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</si>
  <si>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</si>
  <si>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</si>
  <si>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</si>
  <si>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</si>
  <si>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</si>
  <si>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</si>
  <si>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</si>
  <si>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</si>
  <si>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</si>
  <si>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</si>
  <si>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</si>
  <si>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</si>
  <si>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</si>
  <si>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</si>
  <si>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</si>
  <si>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</si>
  <si>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</si>
  <si>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</si>
  <si>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</si>
  <si>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</si>
  <si>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</si>
  <si>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</si>
  <si>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</si>
  <si>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</si>
  <si>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</si>
  <si>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</si>
  <si>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</si>
  <si>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</si>
  <si>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</si>
  <si>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</si>
  <si>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</si>
  <si>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</si>
  <si>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</si>
  <si>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</si>
  <si>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</si>
  <si>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</si>
  <si>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</si>
  <si>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</si>
  <si>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</si>
  <si>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</si>
  <si>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</si>
  <si>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</si>
  <si>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</si>
  <si>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</si>
  <si>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</si>
  <si>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</si>
  <si>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</si>
  <si>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</si>
  <si>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</si>
  <si>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</si>
  <si>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</si>
  <si>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</si>
  <si>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</si>
  <si>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</si>
  <si>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</si>
  <si>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</si>
  <si>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</si>
  <si>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</si>
  <si>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</si>
  <si>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</si>
  <si>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</si>
  <si>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</si>
  <si>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</si>
  <si>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9 км</t>
  </si>
  <si>
    <t>Информация о фактически сложившихся ценах и объёмах потребления топлива за 1 квартал 2021 года</t>
  </si>
  <si>
    <r>
      <t>* Данные заполняются по итогам 1 квартала 2021 года и должны быть подтверждены первичными документами за 2021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</si>
</sst>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7" formatCode="0.000000"/>
  </numFmts>
  <fonts count="42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26" fillId="0" borderId="0" xfId="39" applyFont="1" applyFill="1" applyBorder="1" applyAlignment="1">
      <alignment horizontal="left"/>
    </xf>
    <xf numFmtId="1" fontId="0" fillId="0" borderId="15" xfId="0" applyNumberFormat="1" applyFill="1" applyBorder="1" applyAlignment="1">
      <alignment horizontal="center" vertical="center"/>
    </xf>
    <xf numFmtId="0" fontId="0" fillId="7" borderId="3" xfId="0" applyFill="1" applyBorder="1"/>
    <xf numFmtId="4" fontId="18" fillId="0" borderId="3" xfId="0" applyNumberFormat="1" applyFont="1" applyFill="1" applyBorder="1" applyAlignment="1">
      <alignment horizontal="center" vertical="center" wrapText="1"/>
    </xf>
    <xf numFmtId="0" fontId="0" fillId="7" borderId="5" xfId="0" applyFill="1" applyBorder="1"/>
    <xf numFmtId="4" fontId="18" fillId="7" borderId="16" xfId="0" applyNumberFormat="1" applyFont="1" applyFill="1" applyBorder="1" applyAlignment="1">
      <alignment horizontal="center" vertical="center" wrapText="1"/>
    </xf>
    <xf numFmtId="0" fontId="29" fillId="6" borderId="16" xfId="0" applyNumberFormat="1" applyFont="1" applyFill="1" applyBorder="1" applyAlignment="1" applyProtection="1">
      <alignment horizontal="center" vertical="center" wrapText="1"/>
    </xf>
    <xf numFmtId="0" fontId="0" fillId="7" borderId="35" xfId="0" applyFill="1" applyBorder="1" applyAlignment="1">
      <alignment horizontal="center" vertical="center"/>
    </xf>
    <xf numFmtId="49" fontId="22" fillId="6" borderId="37" xfId="37" applyNumberFormat="1" applyFont="1" applyFill="1" applyBorder="1" applyAlignment="1" applyProtection="1">
      <alignment horizontal="center" vertical="center" wrapText="1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38" applyFont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18" xfId="38" applyFont="1" applyBorder="1" applyAlignment="1" applyProtection="1">
      <alignment horizontal="center" vertical="center" wrapText="1"/>
    </xf>
    <xf numFmtId="0" fontId="0" fillId="0" borderId="31" xfId="38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41" fillId="0" borderId="38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3" fillId="0" borderId="16" xfId="38" applyFont="1" applyBorder="1" applyAlignment="1" applyProtection="1">
      <alignment horizontal="center" vertical="center" wrapText="1"/>
    </xf>
    <xf numFmtId="1" fontId="0" fillId="0" borderId="0" xfId="0" applyNumberFormat="1" applyFont="1"/>
    <xf numFmtId="177" fontId="0" fillId="0" borderId="0" xfId="0" applyNumberFormat="1" applyFont="1"/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1/&#1060;&#1086;&#1088;&#1084;&#1072;%20&#8470;%201%20&#1088;&#1072;&#1089;&#1093;&#1086;&#1076;&#1099;%20&#1087;&#1086;%20&#1075;&#1072;&#1079;-&#1085;&#1077;&#1092;&#1090;&#1100;%20&#1072;&#1085;&#1072;&#1083;&#1080;&#1079;_2021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0 покупка"/>
    </sheetNames>
    <sheetDataSet>
      <sheetData sheetId="0">
        <row r="11">
          <cell r="E11">
            <v>18.585999999999999</v>
          </cell>
          <cell r="G11">
            <v>18.738</v>
          </cell>
          <cell r="I11">
            <v>9.3109999999999999</v>
          </cell>
        </row>
      </sheetData>
      <sheetData sheetId="1"/>
      <sheetData sheetId="2">
        <row r="9">
          <cell r="G9">
            <v>153</v>
          </cell>
          <cell r="K9">
            <v>122</v>
          </cell>
          <cell r="O9">
            <v>108</v>
          </cell>
        </row>
        <row r="10">
          <cell r="G10">
            <v>10</v>
          </cell>
          <cell r="K10">
            <v>11</v>
          </cell>
          <cell r="O10">
            <v>12</v>
          </cell>
        </row>
        <row r="12">
          <cell r="G12">
            <v>32</v>
          </cell>
          <cell r="K12">
            <v>25</v>
          </cell>
          <cell r="O12">
            <v>22</v>
          </cell>
        </row>
        <row r="17">
          <cell r="G17">
            <v>9</v>
          </cell>
          <cell r="K17">
            <v>3</v>
          </cell>
        </row>
        <row r="18">
          <cell r="G18">
            <v>81</v>
          </cell>
          <cell r="K18">
            <v>69</v>
          </cell>
          <cell r="O18">
            <v>51</v>
          </cell>
        </row>
        <row r="19">
          <cell r="G19">
            <v>734</v>
          </cell>
          <cell r="K19">
            <v>591</v>
          </cell>
          <cell r="O19">
            <v>485</v>
          </cell>
        </row>
        <row r="20">
          <cell r="G20">
            <v>72</v>
          </cell>
          <cell r="K20">
            <v>64</v>
          </cell>
          <cell r="O20">
            <v>62</v>
          </cell>
        </row>
        <row r="21">
          <cell r="G21">
            <v>12</v>
          </cell>
          <cell r="K21">
            <v>10</v>
          </cell>
          <cell r="O21">
            <v>9</v>
          </cell>
        </row>
        <row r="22">
          <cell r="G22">
            <v>391</v>
          </cell>
          <cell r="K22">
            <v>290</v>
          </cell>
          <cell r="O22">
            <v>279</v>
          </cell>
        </row>
        <row r="23">
          <cell r="G23">
            <v>107</v>
          </cell>
          <cell r="K23">
            <v>82</v>
          </cell>
          <cell r="O23">
            <v>85</v>
          </cell>
        </row>
      </sheetData>
      <sheetData sheetId="3">
        <row r="15">
          <cell r="B15">
            <v>17815.963588336352</v>
          </cell>
          <cell r="D15">
            <v>18274.624374999999</v>
          </cell>
          <cell r="F15">
            <v>10397.633061570188</v>
          </cell>
        </row>
      </sheetData>
      <sheetData sheetId="4">
        <row r="186">
          <cell r="AP186">
            <v>315321.90999999997</v>
          </cell>
        </row>
      </sheetData>
      <sheetData sheetId="5">
        <row r="213">
          <cell r="AP213">
            <v>259676.87</v>
          </cell>
        </row>
      </sheetData>
      <sheetData sheetId="6">
        <row r="251">
          <cell r="AT251">
            <v>261142.36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activeCell="H29" sqref="H29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68" t="str">
        <f>'Приложение №2'!A3:D3</f>
        <v>Информация о фактически сложившихся ценах и объёмах потребления топлива за 1 квартал 2021 года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5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69" t="s">
        <v>3</v>
      </c>
      <c r="B8" s="70"/>
      <c r="C8" s="70"/>
      <c r="D8" s="70"/>
      <c r="E8" s="73" t="s">
        <v>4</v>
      </c>
      <c r="F8" s="73" t="s">
        <v>5</v>
      </c>
      <c r="G8" s="73" t="s">
        <v>6</v>
      </c>
      <c r="H8" s="73" t="s">
        <v>7</v>
      </c>
      <c r="I8" s="73" t="s">
        <v>8</v>
      </c>
      <c r="J8" s="73" t="s">
        <v>9</v>
      </c>
      <c r="K8" s="73" t="s">
        <v>10</v>
      </c>
      <c r="L8" s="73" t="s">
        <v>11</v>
      </c>
      <c r="M8" s="66" t="s">
        <v>12</v>
      </c>
    </row>
    <row r="9" spans="1:15" ht="29.45" customHeight="1" thickBot="1" x14ac:dyDescent="0.25">
      <c r="A9" s="71"/>
      <c r="B9" s="72"/>
      <c r="C9" s="72"/>
      <c r="D9" s="72"/>
      <c r="E9" s="74"/>
      <c r="F9" s="74"/>
      <c r="G9" s="74"/>
      <c r="H9" s="74"/>
      <c r="I9" s="74"/>
      <c r="J9" s="74"/>
      <c r="K9" s="74"/>
      <c r="L9" s="74"/>
      <c r="M9" s="67"/>
    </row>
    <row r="10" spans="1:15" ht="21.6" customHeight="1" x14ac:dyDescent="0.2">
      <c r="A10" s="79" t="s">
        <v>13</v>
      </c>
      <c r="B10" s="82" t="s">
        <v>14</v>
      </c>
      <c r="C10" s="22" t="s">
        <v>15</v>
      </c>
      <c r="D10" s="15" t="s">
        <v>16</v>
      </c>
      <c r="E10" s="40">
        <v>588.16999999999996</v>
      </c>
      <c r="F10" s="40">
        <v>588.16999999999996</v>
      </c>
      <c r="G10" s="40">
        <v>588.16999999999996</v>
      </c>
      <c r="H10" s="40">
        <v>588.16999999999996</v>
      </c>
      <c r="I10" s="40">
        <v>588.16999999999996</v>
      </c>
      <c r="J10" s="40">
        <v>588.16999999999996</v>
      </c>
      <c r="K10" s="40">
        <v>588.16999999999996</v>
      </c>
      <c r="L10" s="40">
        <v>588.16999999999996</v>
      </c>
      <c r="M10" s="40">
        <v>588.16999999999996</v>
      </c>
    </row>
    <row r="11" spans="1:15" ht="21.6" customHeight="1" x14ac:dyDescent="0.2">
      <c r="A11" s="80"/>
      <c r="B11" s="83"/>
      <c r="C11" s="21" t="s">
        <v>17</v>
      </c>
      <c r="D11" s="14" t="s">
        <v>18</v>
      </c>
      <c r="E11" s="41">
        <f>E10*1.2</f>
        <v>705.80399999999997</v>
      </c>
      <c r="F11" s="41">
        <f t="shared" ref="F11:M11" si="0">F10*1.2</f>
        <v>705.80399999999997</v>
      </c>
      <c r="G11" s="41">
        <f t="shared" si="0"/>
        <v>705.80399999999997</v>
      </c>
      <c r="H11" s="41">
        <f t="shared" si="0"/>
        <v>705.80399999999997</v>
      </c>
      <c r="I11" s="41">
        <f t="shared" si="0"/>
        <v>705.80399999999997</v>
      </c>
      <c r="J11" s="41">
        <f t="shared" si="0"/>
        <v>705.80399999999997</v>
      </c>
      <c r="K11" s="41">
        <f t="shared" si="0"/>
        <v>705.80399999999997</v>
      </c>
      <c r="L11" s="41">
        <f t="shared" si="0"/>
        <v>705.80399999999997</v>
      </c>
      <c r="M11" s="49">
        <f t="shared" si="0"/>
        <v>705.80399999999997</v>
      </c>
    </row>
    <row r="12" spans="1:15" ht="21.6" customHeight="1" x14ac:dyDescent="0.2">
      <c r="A12" s="80"/>
      <c r="B12" s="83" t="s">
        <v>19</v>
      </c>
      <c r="C12" s="21" t="s">
        <v>15</v>
      </c>
      <c r="D12" s="14" t="s">
        <v>20</v>
      </c>
      <c r="E12" s="30" t="s">
        <v>69</v>
      </c>
      <c r="F12" s="30" t="s">
        <v>69</v>
      </c>
      <c r="G12" s="30" t="s">
        <v>69</v>
      </c>
      <c r="H12" s="30" t="s">
        <v>69</v>
      </c>
      <c r="I12" s="30" t="s">
        <v>69</v>
      </c>
      <c r="J12" s="30" t="s">
        <v>69</v>
      </c>
      <c r="K12" s="30" t="s">
        <v>69</v>
      </c>
      <c r="L12" s="30" t="s">
        <v>69</v>
      </c>
      <c r="M12" s="31" t="s">
        <v>69</v>
      </c>
    </row>
    <row r="13" spans="1:15" ht="21.6" customHeight="1" x14ac:dyDescent="0.2">
      <c r="A13" s="80"/>
      <c r="B13" s="83"/>
      <c r="C13" s="21" t="s">
        <v>17</v>
      </c>
      <c r="D13" s="14" t="s">
        <v>21</v>
      </c>
      <c r="E13" s="30" t="s">
        <v>69</v>
      </c>
      <c r="F13" s="30" t="s">
        <v>69</v>
      </c>
      <c r="G13" s="30" t="s">
        <v>69</v>
      </c>
      <c r="H13" s="30" t="s">
        <v>69</v>
      </c>
      <c r="I13" s="30" t="s">
        <v>69</v>
      </c>
      <c r="J13" s="30" t="s">
        <v>69</v>
      </c>
      <c r="K13" s="30" t="s">
        <v>69</v>
      </c>
      <c r="L13" s="30" t="s">
        <v>69</v>
      </c>
      <c r="M13" s="31" t="s">
        <v>69</v>
      </c>
    </row>
    <row r="14" spans="1:15" ht="29.45" customHeight="1" thickBot="1" x14ac:dyDescent="0.25">
      <c r="A14" s="80"/>
      <c r="B14" s="84" t="s">
        <v>22</v>
      </c>
      <c r="C14" s="85"/>
      <c r="D14" s="16" t="s">
        <v>23</v>
      </c>
      <c r="E14" s="52">
        <f>'[2]Газ анализ'!$G$10+'[2]Газ анализ'!$K$10+'[2]Газ анализ'!$O$10</f>
        <v>33</v>
      </c>
      <c r="F14" s="52">
        <f>'[2]Газ анализ'!$G$12+'[2]Газ анализ'!$K$12+'[2]Газ анализ'!$O$12</f>
        <v>79</v>
      </c>
      <c r="G14" s="52">
        <f>'[2]Газ анализ'!$G$9+'[2]Газ анализ'!$K$9+'[2]Газ анализ'!$O$9</f>
        <v>383</v>
      </c>
      <c r="H14" s="52">
        <f>'[2]Газ анализ'!$G$17+'[2]Газ анализ'!$K$17+'[2]Газ анализ'!$O$17</f>
        <v>12</v>
      </c>
      <c r="I14" s="52">
        <f>'[2]Газ анализ'!$G$18+'[2]Газ анализ'!$K$18+'[2]Газ анализ'!$O$18</f>
        <v>201</v>
      </c>
      <c r="J14" s="52">
        <f>'[2]Газ анализ'!$G$19+'[2]Газ анализ'!$G$20+'[2]Газ анализ'!$K$19+'[2]Газ анализ'!$K$20+'[2]Газ анализ'!$O$19+'[2]Газ анализ'!$O$20</f>
        <v>2008</v>
      </c>
      <c r="K14" s="52">
        <f>'[2]Газ анализ'!$G$21+'[2]Газ анализ'!$K$21+'[2]Газ анализ'!$O$21</f>
        <v>31</v>
      </c>
      <c r="L14" s="52">
        <f>'[2]Газ анализ'!$G$22+'[2]Газ анализ'!$K$22+'[2]Газ анализ'!$O$22</f>
        <v>960</v>
      </c>
      <c r="M14" s="55">
        <f>'[2]Газ анализ'!$G$23+'[2]Газ анализ'!$K$23+'[2]Газ анализ'!$O$23</f>
        <v>274</v>
      </c>
      <c r="N14" s="10" t="b">
        <f>[1]TDSheet!$N$298=SUM(E14:M14)</f>
        <v>0</v>
      </c>
      <c r="O14" s="109"/>
    </row>
    <row r="15" spans="1:15" ht="29.45" customHeight="1" thickBot="1" x14ac:dyDescent="0.25">
      <c r="A15" s="80"/>
      <c r="B15" s="86" t="s">
        <v>24</v>
      </c>
      <c r="C15" s="23" t="s">
        <v>15</v>
      </c>
      <c r="D15" s="24" t="s">
        <v>25</v>
      </c>
      <c r="E15" s="32" t="s">
        <v>69</v>
      </c>
      <c r="F15" s="32" t="s">
        <v>69</v>
      </c>
      <c r="G15" s="32" t="s">
        <v>69</v>
      </c>
      <c r="H15" s="32" t="s">
        <v>69</v>
      </c>
      <c r="I15" s="32" t="s">
        <v>69</v>
      </c>
      <c r="J15" s="32" t="s">
        <v>69</v>
      </c>
      <c r="K15" s="32" t="s">
        <v>69</v>
      </c>
      <c r="L15" s="32" t="s">
        <v>69</v>
      </c>
      <c r="M15" s="33" t="s">
        <v>69</v>
      </c>
      <c r="O15" s="12"/>
    </row>
    <row r="16" spans="1:15" ht="29.45" customHeight="1" x14ac:dyDescent="0.2">
      <c r="A16" s="80"/>
      <c r="B16" s="87"/>
      <c r="C16" s="2" t="s">
        <v>17</v>
      </c>
      <c r="D16" s="3" t="s">
        <v>26</v>
      </c>
      <c r="E16" s="34" t="s">
        <v>69</v>
      </c>
      <c r="F16" s="34" t="s">
        <v>69</v>
      </c>
      <c r="G16" s="34" t="s">
        <v>69</v>
      </c>
      <c r="H16" s="34" t="s">
        <v>69</v>
      </c>
      <c r="I16" s="34" t="s">
        <v>69</v>
      </c>
      <c r="J16" s="34" t="s">
        <v>69</v>
      </c>
      <c r="K16" s="34" t="s">
        <v>69</v>
      </c>
      <c r="L16" s="34" t="s">
        <v>69</v>
      </c>
      <c r="M16" s="35" t="s">
        <v>69</v>
      </c>
      <c r="O16" s="12"/>
    </row>
    <row r="17" spans="1:15" ht="41.45" customHeight="1" thickBot="1" x14ac:dyDescent="0.25">
      <c r="A17" s="80"/>
      <c r="B17" s="88" t="s">
        <v>27</v>
      </c>
      <c r="C17" s="89"/>
      <c r="D17" s="25" t="s">
        <v>28</v>
      </c>
      <c r="E17" s="36" t="s">
        <v>69</v>
      </c>
      <c r="F17" s="36" t="s">
        <v>69</v>
      </c>
      <c r="G17" s="36" t="s">
        <v>69</v>
      </c>
      <c r="H17" s="36" t="s">
        <v>69</v>
      </c>
      <c r="I17" s="36" t="s">
        <v>69</v>
      </c>
      <c r="J17" s="36" t="s">
        <v>69</v>
      </c>
      <c r="K17" s="36" t="s">
        <v>69</v>
      </c>
      <c r="L17" s="36" t="s">
        <v>69</v>
      </c>
      <c r="M17" s="37" t="s">
        <v>69</v>
      </c>
      <c r="O17" s="7"/>
    </row>
    <row r="18" spans="1:15" ht="29.45" customHeight="1" thickBot="1" x14ac:dyDescent="0.25">
      <c r="A18" s="80"/>
      <c r="B18" s="90" t="s">
        <v>29</v>
      </c>
      <c r="C18" s="23" t="s">
        <v>15</v>
      </c>
      <c r="D18" s="24" t="s">
        <v>30</v>
      </c>
      <c r="E18" s="42">
        <f>(E10*E14)/1000</f>
        <v>19.409609999999997</v>
      </c>
      <c r="F18" s="42">
        <f t="shared" ref="F18:M18" si="1">(F10*F14)/1000</f>
        <v>46.465429999999998</v>
      </c>
      <c r="G18" s="42">
        <f t="shared" si="1"/>
        <v>225.26910999999998</v>
      </c>
      <c r="H18" s="42">
        <f t="shared" si="1"/>
        <v>7.0580399999999992</v>
      </c>
      <c r="I18" s="42">
        <f t="shared" si="1"/>
        <v>118.22216999999999</v>
      </c>
      <c r="J18" s="42">
        <f t="shared" si="1"/>
        <v>1181.0453599999998</v>
      </c>
      <c r="K18" s="42">
        <f t="shared" si="1"/>
        <v>18.233270000000001</v>
      </c>
      <c r="L18" s="42">
        <f t="shared" si="1"/>
        <v>564.64319999999998</v>
      </c>
      <c r="M18" s="50">
        <f t="shared" si="1"/>
        <v>161.15858</v>
      </c>
      <c r="N18" s="10">
        <f>[1]TDSheet!$M$298</f>
        <v>1745998.54</v>
      </c>
      <c r="O18" s="110"/>
    </row>
    <row r="19" spans="1:15" ht="29.45" customHeight="1" thickBot="1" x14ac:dyDescent="0.25">
      <c r="A19" s="80"/>
      <c r="B19" s="91"/>
      <c r="C19" s="27" t="s">
        <v>17</v>
      </c>
      <c r="D19" s="25" t="s">
        <v>31</v>
      </c>
      <c r="E19" s="43">
        <f>E18*1.2</f>
        <v>23.291531999999997</v>
      </c>
      <c r="F19" s="43">
        <f t="shared" ref="F19:M19" si="2">F18*1.2</f>
        <v>55.758515999999993</v>
      </c>
      <c r="G19" s="43">
        <f t="shared" si="2"/>
        <v>270.32293199999998</v>
      </c>
      <c r="H19" s="43">
        <f t="shared" si="2"/>
        <v>8.4696479999999994</v>
      </c>
      <c r="I19" s="43">
        <f t="shared" si="2"/>
        <v>141.866604</v>
      </c>
      <c r="J19" s="43">
        <f t="shared" si="2"/>
        <v>1417.2544319999997</v>
      </c>
      <c r="K19" s="43">
        <f t="shared" si="2"/>
        <v>21.879923999999999</v>
      </c>
      <c r="L19" s="43">
        <f t="shared" si="2"/>
        <v>677.57183999999995</v>
      </c>
      <c r="M19" s="44">
        <f t="shared" si="2"/>
        <v>193.39029600000001</v>
      </c>
      <c r="N19" s="26">
        <f>N18*1.18</f>
        <v>2060278.2771999999</v>
      </c>
      <c r="O19" s="12"/>
    </row>
    <row r="20" spans="1:15" ht="43.9" customHeight="1" thickBot="1" x14ac:dyDescent="0.25">
      <c r="A20" s="81"/>
      <c r="B20" s="92" t="s">
        <v>32</v>
      </c>
      <c r="C20" s="93"/>
      <c r="D20" s="28" t="s">
        <v>33</v>
      </c>
      <c r="E20" s="38">
        <v>7900</v>
      </c>
      <c r="F20" s="38">
        <v>7900</v>
      </c>
      <c r="G20" s="38">
        <v>7900</v>
      </c>
      <c r="H20" s="38">
        <v>7900</v>
      </c>
      <c r="I20" s="38">
        <v>7900</v>
      </c>
      <c r="J20" s="38">
        <v>7900</v>
      </c>
      <c r="K20" s="38">
        <v>7900</v>
      </c>
      <c r="L20" s="38">
        <v>7900</v>
      </c>
      <c r="M20" s="51">
        <v>7900</v>
      </c>
      <c r="N20" s="48"/>
    </row>
    <row r="21" spans="1:15" ht="29.45" customHeight="1" thickBot="1" x14ac:dyDescent="0.25">
      <c r="A21" s="75" t="s">
        <v>34</v>
      </c>
      <c r="B21" s="76"/>
      <c r="C21" s="76"/>
      <c r="D21" s="28"/>
      <c r="E21" s="20"/>
      <c r="F21" s="20"/>
      <c r="G21" s="20"/>
      <c r="H21" s="20"/>
      <c r="I21" s="20"/>
      <c r="J21" s="20"/>
      <c r="K21" s="20"/>
      <c r="L21" s="20"/>
      <c r="M21" s="39"/>
    </row>
    <row r="22" spans="1:15" ht="7.9" customHeight="1" x14ac:dyDescent="0.2"/>
    <row r="23" spans="1:15" ht="22.15" customHeight="1" x14ac:dyDescent="0.2">
      <c r="A23" s="77" t="s">
        <v>79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</row>
    <row r="24" spans="1:15" ht="44.45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43"/>
  <sheetViews>
    <sheetView tabSelected="1" view="pageBreakPreview" topLeftCell="A28" zoomScale="80" zoomScaleNormal="100" zoomScaleSheetLayoutView="80" workbookViewId="0">
      <selection activeCell="E17" sqref="E17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7" max="7" width="18.5" customWidth="1"/>
  </cols>
  <sheetData>
    <row r="3" spans="1:7" ht="42" customHeight="1" x14ac:dyDescent="0.25">
      <c r="A3" s="68" t="s">
        <v>78</v>
      </c>
      <c r="B3" s="68"/>
      <c r="C3" s="68"/>
      <c r="D3" s="68"/>
      <c r="E3" s="53"/>
    </row>
    <row r="4" spans="1:7" ht="20.45" customHeight="1" x14ac:dyDescent="0.25">
      <c r="A4" s="1"/>
      <c r="B4" s="1"/>
      <c r="C4" s="1"/>
      <c r="D4" s="1"/>
      <c r="E4" s="1"/>
    </row>
    <row r="5" spans="1:7" ht="19.149999999999999" customHeight="1" x14ac:dyDescent="0.2">
      <c r="A5" t="s">
        <v>70</v>
      </c>
    </row>
    <row r="6" spans="1:7" ht="19.149999999999999" customHeight="1" x14ac:dyDescent="0.2">
      <c r="A6" t="s">
        <v>36</v>
      </c>
    </row>
    <row r="7" spans="1:7" ht="16.149999999999999" customHeight="1" thickBot="1" x14ac:dyDescent="0.25"/>
    <row r="8" spans="1:7" ht="33.6" customHeight="1" x14ac:dyDescent="0.2">
      <c r="A8" s="101" t="s">
        <v>74</v>
      </c>
      <c r="B8" s="73"/>
      <c r="C8" s="73"/>
      <c r="D8" s="66"/>
      <c r="E8" s="95" t="s">
        <v>77</v>
      </c>
    </row>
    <row r="9" spans="1:7" ht="19.899999999999999" customHeight="1" thickBot="1" x14ac:dyDescent="0.25">
      <c r="A9" s="102"/>
      <c r="B9" s="103"/>
      <c r="C9" s="103"/>
      <c r="D9" s="104"/>
      <c r="E9" s="96"/>
    </row>
    <row r="10" spans="1:7" ht="30" customHeight="1" x14ac:dyDescent="0.2">
      <c r="A10" s="105" t="s">
        <v>37</v>
      </c>
      <c r="B10" s="108" t="s">
        <v>38</v>
      </c>
      <c r="C10" s="60" t="s">
        <v>15</v>
      </c>
      <c r="D10" s="62" t="s">
        <v>16</v>
      </c>
      <c r="E10" s="59">
        <v>17999.018029155119</v>
      </c>
    </row>
    <row r="11" spans="1:7" ht="30" customHeight="1" x14ac:dyDescent="0.2">
      <c r="A11" s="106"/>
      <c r="B11" s="97"/>
      <c r="C11" s="13" t="s">
        <v>17</v>
      </c>
      <c r="D11" s="63" t="s">
        <v>18</v>
      </c>
      <c r="E11" s="57">
        <f t="shared" ref="E11" si="0">E10*1.2</f>
        <v>21598.821634986143</v>
      </c>
    </row>
    <row r="12" spans="1:7" ht="30" customHeight="1" x14ac:dyDescent="0.2">
      <c r="A12" s="106"/>
      <c r="B12" s="97" t="s">
        <v>71</v>
      </c>
      <c r="C12" s="13" t="s">
        <v>15</v>
      </c>
      <c r="D12" s="63" t="s">
        <v>20</v>
      </c>
      <c r="E12" s="57">
        <f>E10+E17</f>
        <v>19108.601556016387</v>
      </c>
    </row>
    <row r="13" spans="1:7" ht="30" customHeight="1" x14ac:dyDescent="0.2">
      <c r="A13" s="106"/>
      <c r="B13" s="97"/>
      <c r="C13" s="13" t="s">
        <v>17</v>
      </c>
      <c r="D13" s="63" t="s">
        <v>21</v>
      </c>
      <c r="E13" s="57">
        <f t="shared" ref="E13" si="1">E12*1.2</f>
        <v>22930.321867219664</v>
      </c>
      <c r="G13" s="11"/>
    </row>
    <row r="14" spans="1:7" ht="28.9" customHeight="1" x14ac:dyDescent="0.2">
      <c r="A14" s="106"/>
      <c r="B14" s="97" t="s">
        <v>39</v>
      </c>
      <c r="C14" s="97"/>
      <c r="D14" s="63" t="s">
        <v>40</v>
      </c>
      <c r="E14" s="57">
        <v>43.872</v>
      </c>
      <c r="G14" s="29"/>
    </row>
    <row r="15" spans="1:7" ht="25.9" customHeight="1" x14ac:dyDescent="0.2">
      <c r="A15" s="106"/>
      <c r="B15" s="98" t="s">
        <v>41</v>
      </c>
      <c r="C15" s="13" t="s">
        <v>15</v>
      </c>
      <c r="D15" s="63" t="s">
        <v>42</v>
      </c>
      <c r="E15" s="57">
        <f>('[2]январь '!$AP$186+[2]февраль!$AP$213+[2]март!$AT$251)/1000</f>
        <v>836.14114000000006</v>
      </c>
      <c r="G15" s="46"/>
    </row>
    <row r="16" spans="1:7" ht="25.9" customHeight="1" x14ac:dyDescent="0.2">
      <c r="A16" s="106"/>
      <c r="B16" s="98"/>
      <c r="C16" s="13" t="s">
        <v>17</v>
      </c>
      <c r="D16" s="63" t="s">
        <v>43</v>
      </c>
      <c r="E16" s="57">
        <f>E15*1.2</f>
        <v>1003.369368</v>
      </c>
      <c r="G16" s="10"/>
    </row>
    <row r="17" spans="1:7" ht="25.9" customHeight="1" x14ac:dyDescent="0.2">
      <c r="A17" s="106"/>
      <c r="B17" s="99" t="s">
        <v>44</v>
      </c>
      <c r="C17" s="47" t="s">
        <v>15</v>
      </c>
      <c r="D17" s="64" t="s">
        <v>45</v>
      </c>
      <c r="E17" s="57">
        <v>1109.583526861268</v>
      </c>
    </row>
    <row r="18" spans="1:7" ht="25.9" customHeight="1" x14ac:dyDescent="0.2">
      <c r="A18" s="106"/>
      <c r="B18" s="99"/>
      <c r="C18" s="47" t="s">
        <v>17</v>
      </c>
      <c r="D18" s="64" t="s">
        <v>46</v>
      </c>
      <c r="E18" s="57">
        <f t="shared" ref="E18:E20" si="2">E17*1.2</f>
        <v>1331.5002322335215</v>
      </c>
      <c r="G18" s="29"/>
    </row>
    <row r="19" spans="1:7" ht="25.9" customHeight="1" x14ac:dyDescent="0.2">
      <c r="A19" s="106"/>
      <c r="B19" s="99" t="s">
        <v>47</v>
      </c>
      <c r="C19" s="47" t="s">
        <v>15</v>
      </c>
      <c r="D19" s="64" t="s">
        <v>48</v>
      </c>
      <c r="E19" s="57">
        <f>('[2]нефть транспорт'!$B$15+'[2]нефть транспорт'!$D$15+'[2]нефть транспорт'!$F$15)/1000</f>
        <v>46.488221024906537</v>
      </c>
    </row>
    <row r="20" spans="1:7" ht="25.9" customHeight="1" x14ac:dyDescent="0.2">
      <c r="A20" s="106"/>
      <c r="B20" s="99"/>
      <c r="C20" s="47" t="s">
        <v>17</v>
      </c>
      <c r="D20" s="64" t="s">
        <v>49</v>
      </c>
      <c r="E20" s="57">
        <f t="shared" si="2"/>
        <v>55.78586522988784</v>
      </c>
    </row>
    <row r="21" spans="1:7" ht="29.45" customHeight="1" x14ac:dyDescent="0.2">
      <c r="A21" s="106"/>
      <c r="B21" s="97" t="s">
        <v>72</v>
      </c>
      <c r="C21" s="97"/>
      <c r="D21" s="63" t="s">
        <v>50</v>
      </c>
      <c r="E21" s="57">
        <f>'[2]Нефть покупка'!$E$11+'[2]Нефть покупка'!$G$11+'[2]Нефть покупка'!$I$11</f>
        <v>46.634999999999998</v>
      </c>
    </row>
    <row r="22" spans="1:7" ht="25.9" customHeight="1" x14ac:dyDescent="0.2">
      <c r="A22" s="106"/>
      <c r="B22" s="99" t="s">
        <v>51</v>
      </c>
      <c r="C22" s="13" t="s">
        <v>15</v>
      </c>
      <c r="D22" s="63" t="s">
        <v>52</v>
      </c>
      <c r="E22" s="56"/>
    </row>
    <row r="23" spans="1:7" ht="25.9" customHeight="1" x14ac:dyDescent="0.2">
      <c r="A23" s="106"/>
      <c r="B23" s="99"/>
      <c r="C23" s="13" t="s">
        <v>17</v>
      </c>
      <c r="D23" s="63" t="s">
        <v>53</v>
      </c>
      <c r="E23" s="56"/>
    </row>
    <row r="24" spans="1:7" ht="25.9" customHeight="1" x14ac:dyDescent="0.2">
      <c r="A24" s="106"/>
      <c r="B24" s="99" t="s">
        <v>54</v>
      </c>
      <c r="C24" s="13" t="s">
        <v>15</v>
      </c>
      <c r="D24" s="63" t="s">
        <v>55</v>
      </c>
      <c r="E24" s="56"/>
    </row>
    <row r="25" spans="1:7" ht="25.9" customHeight="1" x14ac:dyDescent="0.2">
      <c r="A25" s="106"/>
      <c r="B25" s="99"/>
      <c r="C25" s="13" t="s">
        <v>17</v>
      </c>
      <c r="D25" s="63" t="s">
        <v>56</v>
      </c>
      <c r="E25" s="56"/>
    </row>
    <row r="26" spans="1:7" ht="30.6" customHeight="1" x14ac:dyDescent="0.2">
      <c r="A26" s="106"/>
      <c r="B26" s="97" t="s">
        <v>57</v>
      </c>
      <c r="C26" s="97"/>
      <c r="D26" s="63" t="s">
        <v>58</v>
      </c>
      <c r="E26" s="56"/>
    </row>
    <row r="27" spans="1:7" ht="25.9" customHeight="1" x14ac:dyDescent="0.2">
      <c r="A27" s="106"/>
      <c r="B27" s="99" t="s">
        <v>59</v>
      </c>
      <c r="C27" s="13" t="s">
        <v>15</v>
      </c>
      <c r="D27" s="63" t="s">
        <v>60</v>
      </c>
      <c r="E27" s="56"/>
    </row>
    <row r="28" spans="1:7" ht="30" customHeight="1" x14ac:dyDescent="0.2">
      <c r="A28" s="106"/>
      <c r="B28" s="99"/>
      <c r="C28" s="13" t="s">
        <v>17</v>
      </c>
      <c r="D28" s="63" t="s">
        <v>61</v>
      </c>
      <c r="E28" s="56"/>
    </row>
    <row r="29" spans="1:7" ht="25.9" customHeight="1" x14ac:dyDescent="0.2">
      <c r="A29" s="106"/>
      <c r="B29" s="99" t="s">
        <v>62</v>
      </c>
      <c r="C29" s="13" t="s">
        <v>15</v>
      </c>
      <c r="D29" s="63" t="s">
        <v>63</v>
      </c>
      <c r="E29" s="56"/>
    </row>
    <row r="30" spans="1:7" ht="25.9" customHeight="1" x14ac:dyDescent="0.2">
      <c r="A30" s="106"/>
      <c r="B30" s="99"/>
      <c r="C30" s="13" t="s">
        <v>17</v>
      </c>
      <c r="D30" s="63" t="s">
        <v>64</v>
      </c>
      <c r="E30" s="56"/>
    </row>
    <row r="31" spans="1:7" ht="30.6" customHeight="1" x14ac:dyDescent="0.2">
      <c r="A31" s="106"/>
      <c r="B31" s="97" t="s">
        <v>65</v>
      </c>
      <c r="C31" s="97"/>
      <c r="D31" s="63" t="s">
        <v>66</v>
      </c>
      <c r="E31" s="56"/>
    </row>
    <row r="32" spans="1:7" ht="25.9" customHeight="1" x14ac:dyDescent="0.2">
      <c r="A32" s="106"/>
      <c r="B32" s="97" t="s">
        <v>67</v>
      </c>
      <c r="C32" s="97"/>
      <c r="D32" s="63" t="s">
        <v>33</v>
      </c>
      <c r="E32" s="61">
        <v>9500</v>
      </c>
    </row>
    <row r="33" spans="1:5" ht="25.9" customHeight="1" thickBot="1" x14ac:dyDescent="0.25">
      <c r="A33" s="107"/>
      <c r="B33" s="94" t="s">
        <v>68</v>
      </c>
      <c r="C33" s="94"/>
      <c r="D33" s="65"/>
      <c r="E33" s="58"/>
    </row>
    <row r="34" spans="1:5" ht="12.6" customHeight="1" x14ac:dyDescent="0.25">
      <c r="A34" s="8"/>
      <c r="B34" s="17"/>
      <c r="C34" s="18"/>
      <c r="D34" s="19"/>
    </row>
    <row r="35" spans="1:5" ht="32.450000000000003" customHeight="1" x14ac:dyDescent="0.2">
      <c r="A35" s="100" t="s">
        <v>79</v>
      </c>
      <c r="B35" s="100"/>
      <c r="C35" s="100"/>
      <c r="D35" s="100"/>
      <c r="E35" s="100"/>
    </row>
    <row r="36" spans="1:5" ht="76.5" customHeight="1" x14ac:dyDescent="0.2">
      <c r="A36" s="100"/>
      <c r="B36" s="100"/>
      <c r="C36" s="100"/>
      <c r="D36" s="100"/>
      <c r="E36" s="100"/>
    </row>
    <row r="37" spans="1:5" ht="19.149999999999999" customHeight="1" x14ac:dyDescent="0.25">
      <c r="A37" s="4" t="s">
        <v>35</v>
      </c>
    </row>
    <row r="38" spans="1:5" x14ac:dyDescent="0.2">
      <c r="A38" s="9"/>
      <c r="B38" s="9"/>
      <c r="C38" s="9"/>
      <c r="D38" s="9"/>
    </row>
    <row r="39" spans="1:5" ht="15.75" x14ac:dyDescent="0.25">
      <c r="A39" s="5" t="s">
        <v>73</v>
      </c>
      <c r="B39" s="6"/>
      <c r="C39" s="6"/>
      <c r="D39" s="7"/>
      <c r="E39" s="7"/>
    </row>
    <row r="40" spans="1:5" x14ac:dyDescent="0.2">
      <c r="A40" s="6"/>
      <c r="B40" s="6"/>
      <c r="C40" s="6"/>
      <c r="D40" s="7"/>
      <c r="E40" s="7"/>
    </row>
    <row r="41" spans="1:5" ht="15.75" customHeight="1" x14ac:dyDescent="0.25">
      <c r="A41" s="5" t="s">
        <v>76</v>
      </c>
      <c r="B41" s="5"/>
      <c r="C41" s="5"/>
      <c r="D41" s="5"/>
      <c r="E41" s="5"/>
    </row>
    <row r="42" spans="1:5" x14ac:dyDescent="0.2">
      <c r="A42" s="6"/>
      <c r="B42" s="6"/>
      <c r="C42" s="6"/>
      <c r="D42" s="7"/>
      <c r="E42" s="7"/>
    </row>
    <row r="43" spans="1:5" ht="15.75" x14ac:dyDescent="0.25">
      <c r="A43" s="78"/>
      <c r="B43" s="78"/>
      <c r="C43" s="78"/>
      <c r="D43" s="78"/>
      <c r="E43" s="54"/>
    </row>
  </sheetData>
  <sheetProtection selectLockedCells="1" selectUnlockedCells="1"/>
  <mergeCells count="21">
    <mergeCell ref="A35:E36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  <mergeCell ref="B33:C33"/>
    <mergeCell ref="E8:E9"/>
    <mergeCell ref="B14:C14"/>
    <mergeCell ref="B15:B16"/>
    <mergeCell ref="B17:B18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2021-04-19T03:40:30Z</dcterms:modified>
</cp:coreProperties>
</file>