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0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№2'!$A$1:$E$43</definedName>
  </definedNames>
  <calcPr calcId="152511" calcMode="manual" iterate="1"/>
</workbook>
</file>

<file path=xl/calcChain.xml><?xml version="1.0" encoding="utf-8"?>
<calcChain xmlns="http://schemas.openxmlformats.org/spreadsheetml/2006/main">
  <c r="E14" i="1" l="1"/>
  <c r="E21" i="2" l="1"/>
  <c r="E19" i="2"/>
  <c r="E17" i="2" s="1"/>
  <c r="E18" i="2" s="1"/>
  <c r="E15" i="2"/>
  <c r="E16" i="2" s="1"/>
  <c r="E14" i="2"/>
  <c r="E10" i="2"/>
  <c r="M14" i="1"/>
  <c r="L14" i="1"/>
  <c r="K14" i="1"/>
  <c r="J14" i="1"/>
  <c r="I14" i="1"/>
  <c r="H14" i="1"/>
  <c r="G14" i="1"/>
  <c r="F14" i="1"/>
  <c r="E20" i="2" l="1"/>
  <c r="F11" i="1"/>
  <c r="G11" i="1"/>
  <c r="H11" i="1"/>
  <c r="I11" i="1"/>
  <c r="J11" i="1"/>
  <c r="K11" i="1"/>
  <c r="L11" i="1"/>
  <c r="M11" i="1"/>
  <c r="E11" i="1"/>
  <c r="E11" i="2" l="1"/>
  <c r="M10" i="1" l="1"/>
  <c r="L10" i="1"/>
  <c r="K10" i="1"/>
  <c r="J10" i="1"/>
  <c r="I10" i="1"/>
  <c r="H10" i="1"/>
  <c r="G10" i="1"/>
  <c r="F10" i="1"/>
  <c r="E18" i="1" l="1"/>
  <c r="E19" i="1" s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O19" i="1" l="1"/>
  <c r="E12" i="2" l="1"/>
  <c r="E13" i="2" s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<sst xmlns="http://schemas.openxmlformats.org/spreadsheetml/2006/main" count="168" uniqueCount="80">
  <si>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</si>
  <si>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</si>
  <si>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</si>
  <si>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</si>
  <si>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</si>
  <si>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</si>
  <si>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</si>
  <si>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</si>
  <si>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</si>
  <si>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</si>
  <si>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</si>
  <si>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</si>
  <si>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</si>
  <si>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</si>
  <si>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</si>
  <si>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</si>
  <si>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</si>
  <si>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</si>
  <si>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</si>
  <si>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</si>
  <si>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</si>
  <si>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</si>
  <si>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</si>
  <si>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</si>
  <si>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</si>
  <si>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</si>
  <si>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</si>
  <si>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</si>
  <si>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</si>
  <si>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</si>
  <si>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</si>
  <si>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</si>
  <si>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</si>
  <si>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</si>
  <si>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</si>
  <si>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</si>
  <si>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</si>
  <si>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</si>
  <si>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</si>
  <si>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</si>
  <si>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</si>
  <si>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</si>
  <si>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</si>
  <si>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</si>
  <si>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</si>
  <si>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</si>
  <si>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</si>
  <si>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</si>
  <si>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</si>
  <si>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</si>
  <si>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</si>
  <si>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</si>
  <si>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</si>
  <si>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</si>
  <si>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</si>
  <si>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</si>
  <si>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</si>
  <si>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</si>
  <si>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</si>
  <si>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</si>
  <si>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</si>
  <si>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</si>
  <si>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</si>
  <si>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</si>
  <si>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</si>
  <si>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</si>
  <si>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</si>
  <si>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</si>
  <si>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</si>
  <si>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</si>
  <si>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</si>
  <si>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</si>
  <si>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</si>
  <si>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</si>
  <si>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</si>
  <si>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</si>
  <si>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</si>
  <si>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Наименование  источника теплоснабжения (Заполняется по каждой группе котельных, по которой установлен тариф на тепловую энергию)</t>
  </si>
  <si>
    <t>Информация о фактически сложившихся ценах и объёмах потребления топлива за 2 квартал 2020 года</t>
  </si>
  <si>
    <r>
      <t>* Данные заполняются по итогам 2 квартала 2020 года и должны быть подтверждены первичными документами за 2020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</si>
</sst>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3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1"/>
      <color theme="0"/>
      <name val="Arial Cyr"/>
      <family val="2"/>
      <charset val="204"/>
    </font>
    <font>
      <sz val="11"/>
      <color rgb="FFFFFF0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6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9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Border="1"/>
    <xf numFmtId="4" fontId="40" fillId="7" borderId="0" xfId="0" applyNumberFormat="1" applyFont="1" applyFill="1" applyBorder="1"/>
    <xf numFmtId="0" fontId="40" fillId="7" borderId="0" xfId="0" applyFont="1" applyFill="1" applyBorder="1"/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0" fillId="7" borderId="0" xfId="0" applyNumberFormat="1" applyFill="1" applyBorder="1"/>
    <xf numFmtId="0" fontId="0" fillId="7" borderId="36" xfId="0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4" fontId="18" fillId="7" borderId="36" xfId="0" applyNumberFormat="1" applyFont="1" applyFill="1" applyBorder="1" applyAlignment="1">
      <alignment horizontal="center" vertical="center" wrapText="1"/>
    </xf>
    <xf numFmtId="0" fontId="0" fillId="7" borderId="36" xfId="0" applyFill="1" applyBorder="1"/>
    <xf numFmtId="0" fontId="0" fillId="7" borderId="38" xfId="0" applyFill="1" applyBorder="1"/>
    <xf numFmtId="49" fontId="22" fillId="6" borderId="32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3" fillId="0" borderId="37" xfId="38" applyFont="1" applyBorder="1" applyAlignment="1" applyProtection="1">
      <alignment horizontal="center" vertical="center" wrapText="1"/>
    </xf>
    <xf numFmtId="0" fontId="3" fillId="0" borderId="36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8" fillId="7" borderId="0" xfId="0" applyFont="1" applyFill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0/&#1060;&#1086;&#1088;&#1084;&#1072;%20&#8470;%201%20&#1088;&#1072;&#1089;&#1093;&#1086;&#1076;&#1099;%20&#1087;&#1086;%20&#1075;&#1072;&#1079;-&#1085;&#1077;&#1092;&#1090;&#1100;%20&#1072;&#1085;&#1072;&#1083;&#1080;&#1079;_2020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анализ нефти 16-20 покупка"/>
    </sheetNames>
    <sheetDataSet>
      <sheetData sheetId="0">
        <row r="6">
          <cell r="L6">
            <v>6083.5</v>
          </cell>
          <cell r="N6">
            <v>5917</v>
          </cell>
          <cell r="P6">
            <v>15167</v>
          </cell>
        </row>
        <row r="11">
          <cell r="K11">
            <v>18.619</v>
          </cell>
        </row>
      </sheetData>
      <sheetData sheetId="1">
        <row r="22">
          <cell r="T22">
            <v>21491.330684261971</v>
          </cell>
          <cell r="X22">
            <v>0</v>
          </cell>
        </row>
        <row r="24">
          <cell r="T24">
            <v>481685.35</v>
          </cell>
          <cell r="X24">
            <v>161320.13</v>
          </cell>
        </row>
        <row r="30">
          <cell r="X30">
            <v>32</v>
          </cell>
        </row>
      </sheetData>
      <sheetData sheetId="2">
        <row r="30">
          <cell r="U30">
            <v>67</v>
          </cell>
        </row>
        <row r="31">
          <cell r="U31">
            <v>12</v>
          </cell>
        </row>
        <row r="33">
          <cell r="U33">
            <v>14</v>
          </cell>
        </row>
        <row r="38">
          <cell r="U38">
            <v>0</v>
          </cell>
        </row>
        <row r="39">
          <cell r="U39">
            <v>30</v>
          </cell>
        </row>
        <row r="40">
          <cell r="U40">
            <v>489</v>
          </cell>
        </row>
        <row r="41">
          <cell r="U41">
            <v>79</v>
          </cell>
        </row>
        <row r="42">
          <cell r="U42">
            <v>6</v>
          </cell>
        </row>
        <row r="43">
          <cell r="U43">
            <v>201</v>
          </cell>
        </row>
        <row r="44">
          <cell r="U44">
            <v>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4" zoomScale="85" zoomScaleNormal="85" workbookViewId="0">
      <selection activeCell="A25" sqref="A25"/>
    </sheetView>
  </sheetViews>
  <sheetFormatPr defaultRowHeight="14.25" x14ac:dyDescent="0.2"/>
  <cols>
    <col min="1" max="1" width="16.2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3" t="str">
        <f>'Приложение №2'!A3:E3</f>
        <v>Информация о фактически сложившихся ценах и объёмах потребления топлива за 2 квартал 2020 года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7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4" t="s">
        <v>3</v>
      </c>
      <c r="B8" s="75"/>
      <c r="C8" s="75"/>
      <c r="D8" s="75"/>
      <c r="E8" s="78" t="s">
        <v>4</v>
      </c>
      <c r="F8" s="78" t="s">
        <v>5</v>
      </c>
      <c r="G8" s="78" t="s">
        <v>6</v>
      </c>
      <c r="H8" s="78" t="s">
        <v>7</v>
      </c>
      <c r="I8" s="78" t="s">
        <v>8</v>
      </c>
      <c r="J8" s="78" t="s">
        <v>9</v>
      </c>
      <c r="K8" s="78" t="s">
        <v>10</v>
      </c>
      <c r="L8" s="78" t="s">
        <v>11</v>
      </c>
      <c r="M8" s="71" t="s">
        <v>12</v>
      </c>
    </row>
    <row r="9" spans="1:15" ht="29.45" customHeight="1" thickBot="1" x14ac:dyDescent="0.25">
      <c r="A9" s="76"/>
      <c r="B9" s="77"/>
      <c r="C9" s="77"/>
      <c r="D9" s="77"/>
      <c r="E9" s="79"/>
      <c r="F9" s="79"/>
      <c r="G9" s="79"/>
      <c r="H9" s="79"/>
      <c r="I9" s="79"/>
      <c r="J9" s="79"/>
      <c r="K9" s="79"/>
      <c r="L9" s="79"/>
      <c r="M9" s="72"/>
    </row>
    <row r="10" spans="1:15" ht="21.6" customHeight="1" x14ac:dyDescent="0.2">
      <c r="A10" s="84" t="s">
        <v>13</v>
      </c>
      <c r="B10" s="87" t="s">
        <v>14</v>
      </c>
      <c r="C10" s="22" t="s">
        <v>15</v>
      </c>
      <c r="D10" s="15" t="s">
        <v>16</v>
      </c>
      <c r="E10" s="43">
        <v>579.44000000000005</v>
      </c>
      <c r="F10" s="43">
        <f t="shared" ref="F10:M10" si="0">E10</f>
        <v>579.44000000000005</v>
      </c>
      <c r="G10" s="43">
        <f t="shared" si="0"/>
        <v>579.44000000000005</v>
      </c>
      <c r="H10" s="43">
        <f t="shared" si="0"/>
        <v>579.44000000000005</v>
      </c>
      <c r="I10" s="43">
        <f t="shared" si="0"/>
        <v>579.44000000000005</v>
      </c>
      <c r="J10" s="43">
        <f t="shared" si="0"/>
        <v>579.44000000000005</v>
      </c>
      <c r="K10" s="43">
        <f t="shared" si="0"/>
        <v>579.44000000000005</v>
      </c>
      <c r="L10" s="43">
        <f t="shared" si="0"/>
        <v>579.44000000000005</v>
      </c>
      <c r="M10" s="69">
        <f t="shared" si="0"/>
        <v>579.44000000000005</v>
      </c>
    </row>
    <row r="11" spans="1:15" ht="21.6" customHeight="1" x14ac:dyDescent="0.2">
      <c r="A11" s="85"/>
      <c r="B11" s="88"/>
      <c r="C11" s="21" t="s">
        <v>17</v>
      </c>
      <c r="D11" s="14" t="s">
        <v>18</v>
      </c>
      <c r="E11" s="44">
        <f>E10*1.2</f>
        <v>695.32800000000009</v>
      </c>
      <c r="F11" s="44">
        <f t="shared" ref="F11:M11" si="1">F10*1.2</f>
        <v>695.32800000000009</v>
      </c>
      <c r="G11" s="44">
        <f t="shared" si="1"/>
        <v>695.32800000000009</v>
      </c>
      <c r="H11" s="44">
        <f t="shared" si="1"/>
        <v>695.32800000000009</v>
      </c>
      <c r="I11" s="44">
        <f t="shared" si="1"/>
        <v>695.32800000000009</v>
      </c>
      <c r="J11" s="44">
        <f t="shared" si="1"/>
        <v>695.32800000000009</v>
      </c>
      <c r="K11" s="44">
        <f t="shared" si="1"/>
        <v>695.32800000000009</v>
      </c>
      <c r="L11" s="44">
        <f t="shared" si="1"/>
        <v>695.32800000000009</v>
      </c>
      <c r="M11" s="54">
        <f t="shared" si="1"/>
        <v>695.32800000000009</v>
      </c>
    </row>
    <row r="12" spans="1:15" ht="21.6" customHeight="1" x14ac:dyDescent="0.2">
      <c r="A12" s="85"/>
      <c r="B12" s="88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85"/>
      <c r="B13" s="88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85"/>
      <c r="B14" s="89" t="s">
        <v>22</v>
      </c>
      <c r="C14" s="90"/>
      <c r="D14" s="16" t="s">
        <v>23</v>
      </c>
      <c r="E14" s="41">
        <f>'[1]Газ анализ'!$U$31</f>
        <v>12</v>
      </c>
      <c r="F14" s="41">
        <f>'[1]Газ анализ'!$U$33</f>
        <v>14</v>
      </c>
      <c r="G14" s="41">
        <f>'[1]Газ анализ'!$U$30</f>
        <v>67</v>
      </c>
      <c r="H14" s="41">
        <f>'[1]Газ анализ'!$U$38</f>
        <v>0</v>
      </c>
      <c r="I14" s="41">
        <f>'[1]Газ анализ'!$U$39</f>
        <v>30</v>
      </c>
      <c r="J14" s="41">
        <f>'[1]Газ анализ'!$U$40+'[1]Газ анализ'!$U$41</f>
        <v>568</v>
      </c>
      <c r="K14" s="41">
        <f>'[1]Газ анализ'!$U$42</f>
        <v>6</v>
      </c>
      <c r="L14" s="41">
        <f>'[1]Газ анализ'!$U$43</f>
        <v>201</v>
      </c>
      <c r="M14" s="42">
        <f>'[1]Газ анализ'!$U$44</f>
        <v>55</v>
      </c>
      <c r="N14" s="10" t="b">
        <f>[2]TDSheet!$N$298=SUM(E14:M14)</f>
        <v>0</v>
      </c>
      <c r="O14" s="7"/>
    </row>
    <row r="15" spans="1:15" ht="29.45" customHeight="1" thickBot="1" x14ac:dyDescent="0.25">
      <c r="A15" s="85"/>
      <c r="B15" s="91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85"/>
      <c r="B16" s="92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85"/>
      <c r="B17" s="93" t="s">
        <v>27</v>
      </c>
      <c r="C17" s="94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85"/>
      <c r="B18" s="95" t="s">
        <v>29</v>
      </c>
      <c r="C18" s="23" t="s">
        <v>15</v>
      </c>
      <c r="D18" s="24" t="s">
        <v>30</v>
      </c>
      <c r="E18" s="45">
        <f>(E10*E14)/1000</f>
        <v>6.9532800000000003</v>
      </c>
      <c r="F18" s="45">
        <f t="shared" ref="F18:M18" si="2">(F10*F14)/1000</f>
        <v>8.1121600000000011</v>
      </c>
      <c r="G18" s="45">
        <f t="shared" si="2"/>
        <v>38.822480000000006</v>
      </c>
      <c r="H18" s="45">
        <f t="shared" si="2"/>
        <v>0</v>
      </c>
      <c r="I18" s="45">
        <f t="shared" si="2"/>
        <v>17.383200000000002</v>
      </c>
      <c r="J18" s="45">
        <f t="shared" si="2"/>
        <v>329.12192000000005</v>
      </c>
      <c r="K18" s="45">
        <f t="shared" si="2"/>
        <v>3.4766400000000002</v>
      </c>
      <c r="L18" s="45">
        <f t="shared" si="2"/>
        <v>116.46744000000001</v>
      </c>
      <c r="M18" s="55">
        <f t="shared" si="2"/>
        <v>31.869200000000003</v>
      </c>
      <c r="N18" s="10">
        <f>[2]TDSheet!$M$298</f>
        <v>1745998.54</v>
      </c>
      <c r="O18" s="29"/>
    </row>
    <row r="19" spans="1:15" ht="29.45" customHeight="1" thickBot="1" x14ac:dyDescent="0.25">
      <c r="A19" s="85"/>
      <c r="B19" s="96"/>
      <c r="C19" s="27" t="s">
        <v>17</v>
      </c>
      <c r="D19" s="25" t="s">
        <v>31</v>
      </c>
      <c r="E19" s="46">
        <f>E18*1.2</f>
        <v>8.3439359999999994</v>
      </c>
      <c r="F19" s="46">
        <f t="shared" ref="F19:M19" si="3">F18*1.2</f>
        <v>9.734592000000001</v>
      </c>
      <c r="G19" s="46">
        <f t="shared" si="3"/>
        <v>46.586976000000007</v>
      </c>
      <c r="H19" s="46">
        <f t="shared" si="3"/>
        <v>0</v>
      </c>
      <c r="I19" s="46">
        <f t="shared" si="3"/>
        <v>20.859840000000002</v>
      </c>
      <c r="J19" s="46">
        <f t="shared" si="3"/>
        <v>394.94630400000005</v>
      </c>
      <c r="K19" s="46">
        <f t="shared" si="3"/>
        <v>4.1719679999999997</v>
      </c>
      <c r="L19" s="46">
        <f t="shared" si="3"/>
        <v>139.76092800000001</v>
      </c>
      <c r="M19" s="70">
        <f t="shared" si="3"/>
        <v>38.243040000000001</v>
      </c>
      <c r="N19" s="26">
        <f>N18*1.18</f>
        <v>2060278.2771999999</v>
      </c>
      <c r="O19" s="12">
        <f>E19+F19+G19+H19+I19+J19+K19+L19+M19</f>
        <v>662.64758400000005</v>
      </c>
    </row>
    <row r="20" spans="1:15" ht="43.9" customHeight="1" thickBot="1" x14ac:dyDescent="0.25">
      <c r="A20" s="86"/>
      <c r="B20" s="97" t="s">
        <v>32</v>
      </c>
      <c r="C20" s="98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56">
        <v>7900</v>
      </c>
      <c r="N20" s="53"/>
    </row>
    <row r="21" spans="1:15" ht="29.45" customHeight="1" thickBot="1" x14ac:dyDescent="0.25">
      <c r="A21" s="80" t="s">
        <v>34</v>
      </c>
      <c r="B21" s="81"/>
      <c r="C21" s="81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82" t="s">
        <v>79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5" ht="44.45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76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view="pageBreakPreview" topLeftCell="A22" zoomScaleNormal="100" zoomScaleSheetLayoutView="100" workbookViewId="0">
      <selection activeCell="A37" sqref="A37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9" customWidth="1"/>
    <col min="8" max="8" width="18.5" customWidth="1"/>
  </cols>
  <sheetData>
    <row r="1" spans="1:8" x14ac:dyDescent="0.2">
      <c r="E1" t="s">
        <v>36</v>
      </c>
    </row>
    <row r="3" spans="1:8" ht="42" customHeight="1" x14ac:dyDescent="0.25">
      <c r="A3" s="73" t="s">
        <v>78</v>
      </c>
      <c r="B3" s="73"/>
      <c r="C3" s="73"/>
      <c r="D3" s="73"/>
      <c r="E3" s="73"/>
    </row>
    <row r="4" spans="1:8" ht="20.45" customHeight="1" x14ac:dyDescent="0.25">
      <c r="A4" s="1"/>
      <c r="B4" s="1"/>
      <c r="C4" s="1"/>
      <c r="D4" s="1"/>
      <c r="E4" s="1"/>
    </row>
    <row r="5" spans="1:8" ht="19.149999999999999" customHeight="1" x14ac:dyDescent="0.2">
      <c r="A5" t="s">
        <v>72</v>
      </c>
    </row>
    <row r="6" spans="1:8" ht="19.149999999999999" customHeight="1" x14ac:dyDescent="0.2">
      <c r="A6" t="s">
        <v>37</v>
      </c>
    </row>
    <row r="7" spans="1:8" ht="16.149999999999999" customHeight="1" thickBot="1" x14ac:dyDescent="0.25"/>
    <row r="8" spans="1:8" ht="33.6" customHeight="1" x14ac:dyDescent="0.2">
      <c r="A8" s="99" t="s">
        <v>77</v>
      </c>
      <c r="B8" s="100"/>
      <c r="C8" s="100"/>
      <c r="D8" s="100"/>
      <c r="E8" s="103" t="s">
        <v>38</v>
      </c>
      <c r="F8" s="115"/>
    </row>
    <row r="9" spans="1:8" ht="19.899999999999999" customHeight="1" thickBot="1" x14ac:dyDescent="0.25">
      <c r="A9" s="101"/>
      <c r="B9" s="102"/>
      <c r="C9" s="102"/>
      <c r="D9" s="102"/>
      <c r="E9" s="104"/>
      <c r="F9" s="115"/>
    </row>
    <row r="10" spans="1:8" ht="30" customHeight="1" x14ac:dyDescent="0.2">
      <c r="A10" s="105" t="s">
        <v>39</v>
      </c>
      <c r="B10" s="108" t="s">
        <v>40</v>
      </c>
      <c r="C10" s="59" t="s">
        <v>15</v>
      </c>
      <c r="D10" s="65" t="s">
        <v>16</v>
      </c>
      <c r="E10" s="60">
        <f>('[1]Нефть покупка'!$L$6+'[1]Нефть покупка'!$N$6+'[1]Нефть покупка'!$P$6)/3</f>
        <v>9055.8333333333339</v>
      </c>
      <c r="F10" s="50"/>
    </row>
    <row r="11" spans="1:8" ht="30" customHeight="1" x14ac:dyDescent="0.2">
      <c r="A11" s="106"/>
      <c r="B11" s="109"/>
      <c r="C11" s="13" t="s">
        <v>17</v>
      </c>
      <c r="D11" s="66" t="s">
        <v>18</v>
      </c>
      <c r="E11" s="61">
        <f>E10*1.2</f>
        <v>10867</v>
      </c>
      <c r="F11" s="50"/>
    </row>
    <row r="12" spans="1:8" ht="30" customHeight="1" x14ac:dyDescent="0.2">
      <c r="A12" s="106"/>
      <c r="B12" s="109" t="s">
        <v>73</v>
      </c>
      <c r="C12" s="13" t="s">
        <v>15</v>
      </c>
      <c r="D12" s="66" t="s">
        <v>20</v>
      </c>
      <c r="E12" s="61">
        <f>E10+E17</f>
        <v>10210.102127804679</v>
      </c>
      <c r="F12" s="50"/>
    </row>
    <row r="13" spans="1:8" ht="30" customHeight="1" x14ac:dyDescent="0.2">
      <c r="A13" s="106"/>
      <c r="B13" s="109"/>
      <c r="C13" s="13" t="s">
        <v>17</v>
      </c>
      <c r="D13" s="66" t="s">
        <v>21</v>
      </c>
      <c r="E13" s="61">
        <f>E12*1.2</f>
        <v>12252.122553365614</v>
      </c>
      <c r="F13" s="50"/>
      <c r="H13" s="11"/>
    </row>
    <row r="14" spans="1:8" ht="28.9" customHeight="1" x14ac:dyDescent="0.2">
      <c r="A14" s="106"/>
      <c r="B14" s="109" t="s">
        <v>41</v>
      </c>
      <c r="C14" s="110"/>
      <c r="D14" s="66" t="s">
        <v>42</v>
      </c>
      <c r="E14" s="61">
        <f>'[1]Нефть списание'!$X$30</f>
        <v>32</v>
      </c>
      <c r="F14" s="50"/>
      <c r="H14" s="30"/>
    </row>
    <row r="15" spans="1:8" ht="25.9" customHeight="1" x14ac:dyDescent="0.2">
      <c r="A15" s="106"/>
      <c r="B15" s="111" t="s">
        <v>43</v>
      </c>
      <c r="C15" s="13" t="s">
        <v>15</v>
      </c>
      <c r="D15" s="66" t="s">
        <v>44</v>
      </c>
      <c r="E15" s="61">
        <f>('[1]Нефть списание'!$T$24+'[1]Нефть списание'!$X$24)/1000</f>
        <v>643.00548000000003</v>
      </c>
      <c r="F15" s="57"/>
      <c r="H15" s="48"/>
    </row>
    <row r="16" spans="1:8" ht="25.9" customHeight="1" x14ac:dyDescent="0.2">
      <c r="A16" s="106"/>
      <c r="B16" s="111"/>
      <c r="C16" s="13" t="s">
        <v>17</v>
      </c>
      <c r="D16" s="66" t="s">
        <v>45</v>
      </c>
      <c r="E16" s="61">
        <f>E15*1.2</f>
        <v>771.60657600000002</v>
      </c>
      <c r="F16" s="50"/>
      <c r="H16" s="10"/>
    </row>
    <row r="17" spans="1:8" ht="25.9" customHeight="1" x14ac:dyDescent="0.2">
      <c r="A17" s="106"/>
      <c r="B17" s="112" t="s">
        <v>46</v>
      </c>
      <c r="C17" s="49" t="s">
        <v>15</v>
      </c>
      <c r="D17" s="67" t="s">
        <v>47</v>
      </c>
      <c r="E17" s="61">
        <f>E19/E21*1000</f>
        <v>1154.268794471345</v>
      </c>
      <c r="F17" s="51"/>
    </row>
    <row r="18" spans="1:8" ht="25.9" customHeight="1" x14ac:dyDescent="0.2">
      <c r="A18" s="106"/>
      <c r="B18" s="112"/>
      <c r="C18" s="49" t="s">
        <v>17</v>
      </c>
      <c r="D18" s="67" t="s">
        <v>48</v>
      </c>
      <c r="E18" s="61">
        <f>E17*1.2</f>
        <v>1385.1225533656141</v>
      </c>
      <c r="F18" s="52"/>
      <c r="H18" s="30"/>
    </row>
    <row r="19" spans="1:8" ht="25.9" customHeight="1" x14ac:dyDescent="0.2">
      <c r="A19" s="106"/>
      <c r="B19" s="112" t="s">
        <v>49</v>
      </c>
      <c r="C19" s="49" t="s">
        <v>15</v>
      </c>
      <c r="D19" s="67" t="s">
        <v>50</v>
      </c>
      <c r="E19" s="61">
        <f>('[1]Нефть списание'!$T$22+'[1]Нефть списание'!$X$22)/1000</f>
        <v>21.491330684261971</v>
      </c>
      <c r="F19" s="52"/>
    </row>
    <row r="20" spans="1:8" ht="25.9" customHeight="1" x14ac:dyDescent="0.2">
      <c r="A20" s="106"/>
      <c r="B20" s="112"/>
      <c r="C20" s="49" t="s">
        <v>17</v>
      </c>
      <c r="D20" s="67" t="s">
        <v>51</v>
      </c>
      <c r="E20" s="61">
        <f>E19*1.2</f>
        <v>25.789596821114365</v>
      </c>
      <c r="F20" s="52"/>
    </row>
    <row r="21" spans="1:8" ht="29.45" customHeight="1" x14ac:dyDescent="0.2">
      <c r="A21" s="106"/>
      <c r="B21" s="109" t="s">
        <v>74</v>
      </c>
      <c r="C21" s="110"/>
      <c r="D21" s="66" t="s">
        <v>52</v>
      </c>
      <c r="E21" s="62">
        <f>'[1]Нефть покупка'!$K$11+'[1]Нефть покупка'!$M$11+'[1]Нефть покупка'!$O$11</f>
        <v>18.619</v>
      </c>
      <c r="F21" s="50"/>
    </row>
    <row r="22" spans="1:8" ht="25.9" customHeight="1" x14ac:dyDescent="0.2">
      <c r="A22" s="106"/>
      <c r="B22" s="112" t="s">
        <v>53</v>
      </c>
      <c r="C22" s="13" t="s">
        <v>15</v>
      </c>
      <c r="D22" s="66" t="s">
        <v>54</v>
      </c>
      <c r="E22" s="63" t="s">
        <v>71</v>
      </c>
      <c r="F22" s="50"/>
    </row>
    <row r="23" spans="1:8" ht="25.9" customHeight="1" x14ac:dyDescent="0.2">
      <c r="A23" s="106"/>
      <c r="B23" s="112"/>
      <c r="C23" s="13" t="s">
        <v>17</v>
      </c>
      <c r="D23" s="66" t="s">
        <v>55</v>
      </c>
      <c r="E23" s="63" t="s">
        <v>71</v>
      </c>
      <c r="F23" s="50"/>
    </row>
    <row r="24" spans="1:8" ht="25.9" customHeight="1" x14ac:dyDescent="0.2">
      <c r="A24" s="106"/>
      <c r="B24" s="112" t="s">
        <v>56</v>
      </c>
      <c r="C24" s="13" t="s">
        <v>15</v>
      </c>
      <c r="D24" s="66" t="s">
        <v>57</v>
      </c>
      <c r="E24" s="63" t="s">
        <v>71</v>
      </c>
      <c r="F24" s="50"/>
    </row>
    <row r="25" spans="1:8" ht="25.9" customHeight="1" x14ac:dyDescent="0.2">
      <c r="A25" s="106"/>
      <c r="B25" s="112"/>
      <c r="C25" s="13" t="s">
        <v>17</v>
      </c>
      <c r="D25" s="66" t="s">
        <v>58</v>
      </c>
      <c r="E25" s="63" t="s">
        <v>71</v>
      </c>
      <c r="F25" s="50"/>
    </row>
    <row r="26" spans="1:8" ht="30.6" customHeight="1" x14ac:dyDescent="0.2">
      <c r="A26" s="106"/>
      <c r="B26" s="109" t="s">
        <v>59</v>
      </c>
      <c r="C26" s="110"/>
      <c r="D26" s="66" t="s">
        <v>60</v>
      </c>
      <c r="E26" s="63" t="s">
        <v>71</v>
      </c>
      <c r="F26" s="50"/>
    </row>
    <row r="27" spans="1:8" ht="25.9" customHeight="1" x14ac:dyDescent="0.2">
      <c r="A27" s="106"/>
      <c r="B27" s="112" t="s">
        <v>61</v>
      </c>
      <c r="C27" s="13" t="s">
        <v>15</v>
      </c>
      <c r="D27" s="66" t="s">
        <v>62</v>
      </c>
      <c r="E27" s="63" t="s">
        <v>71</v>
      </c>
      <c r="F27" s="50"/>
    </row>
    <row r="28" spans="1:8" ht="30" customHeight="1" x14ac:dyDescent="0.2">
      <c r="A28" s="106"/>
      <c r="B28" s="112"/>
      <c r="C28" s="13" t="s">
        <v>17</v>
      </c>
      <c r="D28" s="66" t="s">
        <v>63</v>
      </c>
      <c r="E28" s="63" t="s">
        <v>71</v>
      </c>
      <c r="F28" s="50"/>
    </row>
    <row r="29" spans="1:8" ht="25.9" customHeight="1" x14ac:dyDescent="0.2">
      <c r="A29" s="106"/>
      <c r="B29" s="112" t="s">
        <v>64</v>
      </c>
      <c r="C29" s="13" t="s">
        <v>15</v>
      </c>
      <c r="D29" s="66" t="s">
        <v>65</v>
      </c>
      <c r="E29" s="63" t="s">
        <v>71</v>
      </c>
      <c r="F29" s="50"/>
    </row>
    <row r="30" spans="1:8" ht="25.9" customHeight="1" x14ac:dyDescent="0.2">
      <c r="A30" s="106"/>
      <c r="B30" s="112"/>
      <c r="C30" s="13" t="s">
        <v>17</v>
      </c>
      <c r="D30" s="66" t="s">
        <v>66</v>
      </c>
      <c r="E30" s="63" t="s">
        <v>71</v>
      </c>
      <c r="F30" s="50"/>
    </row>
    <row r="31" spans="1:8" ht="30.6" customHeight="1" x14ac:dyDescent="0.2">
      <c r="A31" s="106"/>
      <c r="B31" s="109" t="s">
        <v>67</v>
      </c>
      <c r="C31" s="110"/>
      <c r="D31" s="66" t="s">
        <v>68</v>
      </c>
      <c r="E31" s="63" t="s">
        <v>71</v>
      </c>
      <c r="F31" s="50"/>
    </row>
    <row r="32" spans="1:8" ht="25.9" customHeight="1" x14ac:dyDescent="0.2">
      <c r="A32" s="106"/>
      <c r="B32" s="109" t="s">
        <v>69</v>
      </c>
      <c r="C32" s="110"/>
      <c r="D32" s="66" t="s">
        <v>33</v>
      </c>
      <c r="E32" s="58">
        <v>9500</v>
      </c>
      <c r="F32" s="50"/>
    </row>
    <row r="33" spans="1:6" ht="25.9" customHeight="1" thickBot="1" x14ac:dyDescent="0.25">
      <c r="A33" s="107"/>
      <c r="B33" s="113" t="s">
        <v>70</v>
      </c>
      <c r="C33" s="114"/>
      <c r="D33" s="68"/>
      <c r="E33" s="64"/>
      <c r="F33" s="50"/>
    </row>
    <row r="34" spans="1:6" ht="12.6" customHeight="1" x14ac:dyDescent="0.25">
      <c r="A34" s="8"/>
      <c r="B34" s="17"/>
      <c r="C34" s="18"/>
      <c r="D34" s="19"/>
    </row>
    <row r="35" spans="1:6" ht="32.450000000000003" customHeight="1" x14ac:dyDescent="0.2">
      <c r="A35" s="82" t="s">
        <v>79</v>
      </c>
      <c r="B35" s="82"/>
      <c r="C35" s="82"/>
      <c r="D35" s="82"/>
      <c r="E35" s="82"/>
    </row>
    <row r="36" spans="1:6" ht="39.6" customHeight="1" x14ac:dyDescent="0.2">
      <c r="A36" s="82"/>
      <c r="B36" s="82"/>
      <c r="C36" s="82"/>
      <c r="D36" s="82"/>
      <c r="E36" s="82"/>
    </row>
    <row r="37" spans="1:6" ht="19.149999999999999" customHeight="1" x14ac:dyDescent="0.25">
      <c r="A37" s="4" t="s">
        <v>35</v>
      </c>
    </row>
    <row r="38" spans="1:6" x14ac:dyDescent="0.2">
      <c r="A38" s="9"/>
      <c r="B38" s="9"/>
      <c r="C38" s="9"/>
      <c r="D38" s="9"/>
    </row>
    <row r="39" spans="1:6" ht="15.75" x14ac:dyDescent="0.25">
      <c r="A39" s="5" t="s">
        <v>75</v>
      </c>
      <c r="B39" s="6"/>
      <c r="C39" s="6"/>
      <c r="D39" s="7"/>
      <c r="E39" s="7"/>
    </row>
    <row r="40" spans="1:6" x14ac:dyDescent="0.2">
      <c r="A40" s="6"/>
      <c r="B40" s="6"/>
      <c r="C40" s="6"/>
      <c r="D40" s="7"/>
      <c r="E40" s="7"/>
    </row>
    <row r="41" spans="1:6" ht="15.75" customHeight="1" x14ac:dyDescent="0.25">
      <c r="A41" s="5" t="s">
        <v>76</v>
      </c>
      <c r="B41" s="5"/>
      <c r="C41" s="5"/>
      <c r="D41" s="5"/>
      <c r="E41" s="5"/>
    </row>
    <row r="42" spans="1:6" x14ac:dyDescent="0.2">
      <c r="A42" s="6"/>
      <c r="B42" s="6"/>
      <c r="C42" s="6"/>
      <c r="D42" s="7"/>
      <c r="E42" s="7"/>
    </row>
    <row r="43" spans="1:6" ht="15.75" x14ac:dyDescent="0.25">
      <c r="A43" s="83"/>
      <c r="B43" s="83"/>
      <c r="C43" s="83"/>
      <c r="D43" s="83"/>
      <c r="E43" s="83"/>
    </row>
  </sheetData>
  <sheetProtection selectLockedCells="1" selectUnlockedCells="1"/>
  <mergeCells count="22">
    <mergeCell ref="A35:E36"/>
    <mergeCell ref="A43:E43"/>
    <mergeCell ref="B21:C21"/>
    <mergeCell ref="B22:B23"/>
    <mergeCell ref="B24:B25"/>
    <mergeCell ref="F8:F9"/>
    <mergeCell ref="B31:C31"/>
    <mergeCell ref="B32:C32"/>
    <mergeCell ref="B26:C26"/>
    <mergeCell ref="B27:B28"/>
    <mergeCell ref="B29:B30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</mergeCells>
  <pageMargins left="0.62992125984251968" right="0.23622047244094491" top="0.43" bottom="0.74803149606299213" header="0.41" footer="0.51181102362204722"/>
  <pageSetup paperSize="9" scale="7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2017-04-06T07:13:04Z</cp:lastPrinted>
  <dcterms:created xsi:type="dcterms:W3CDTF">2013-08-14T05:09:02Z</dcterms:created>
  <dcterms:modified xsi:type="dcterms:W3CDTF">2020-06-29T05:09:24Z</dcterms:modified>
</cp:coreProperties>
</file>