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1\Тюмень\план 2021 г\"/>
    </mc:Choice>
  </mc:AlternateContent>
  <bookViews>
    <workbookView xWindow="0" yWindow="0" windowWidth="28800" windowHeight="11235"/>
  </bookViews>
  <sheets>
    <sheet name="Форма 3.1" sheetId="1" r:id="rId1"/>
  </sheets>
  <externalReferences>
    <externalReference r:id="rId2"/>
    <externalReference r:id="rId3"/>
    <externalReference r:id="rId4"/>
    <externalReference r:id="rId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f31k_rek_fas_range">'[1]Форма 3.1 (кварталы)'!#REF!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R31" i="1" s="1"/>
  <c r="Q33" i="1"/>
  <c r="P33" i="1"/>
  <c r="O33" i="1"/>
  <c r="N33" i="1"/>
  <c r="N31" i="1" s="1"/>
  <c r="M33" i="1"/>
  <c r="L33" i="1"/>
  <c r="K33" i="1"/>
  <c r="J33" i="1"/>
  <c r="J31" i="1" s="1"/>
  <c r="I33" i="1"/>
  <c r="H33" i="1"/>
  <c r="G33" i="1"/>
  <c r="E33" i="1"/>
  <c r="V32" i="1"/>
  <c r="V31" i="1" s="1"/>
  <c r="U31" i="1"/>
  <c r="T31" i="1"/>
  <c r="S31" i="1"/>
  <c r="Q31" i="1"/>
  <c r="P31" i="1"/>
  <c r="O31" i="1"/>
  <c r="M31" i="1"/>
  <c r="L31" i="1"/>
  <c r="K31" i="1"/>
  <c r="I31" i="1"/>
  <c r="H31" i="1"/>
  <c r="G31" i="1"/>
  <c r="T30" i="1"/>
  <c r="P30" i="1"/>
  <c r="L30" i="1"/>
  <c r="H30" i="1"/>
  <c r="G30" i="1"/>
  <c r="V29" i="1"/>
  <c r="U26" i="1"/>
  <c r="U24" i="1" s="1"/>
  <c r="T26" i="1"/>
  <c r="S26" i="1"/>
  <c r="R26" i="1"/>
  <c r="Q26" i="1"/>
  <c r="Q24" i="1" s="1"/>
  <c r="P26" i="1"/>
  <c r="O26" i="1"/>
  <c r="N26" i="1"/>
  <c r="M26" i="1"/>
  <c r="M24" i="1" s="1"/>
  <c r="L26" i="1"/>
  <c r="K26" i="1"/>
  <c r="J26" i="1"/>
  <c r="V26" i="1" s="1"/>
  <c r="V24" i="1" s="1"/>
  <c r="I26" i="1"/>
  <c r="I24" i="1" s="1"/>
  <c r="H26" i="1"/>
  <c r="G26" i="1"/>
  <c r="V25" i="1"/>
  <c r="T24" i="1"/>
  <c r="S24" i="1"/>
  <c r="R24" i="1"/>
  <c r="P24" i="1"/>
  <c r="O24" i="1"/>
  <c r="N24" i="1"/>
  <c r="L24" i="1"/>
  <c r="K24" i="1"/>
  <c r="J24" i="1"/>
  <c r="H24" i="1"/>
  <c r="G24" i="1"/>
  <c r="U23" i="1"/>
  <c r="U30" i="1" s="1"/>
  <c r="T23" i="1"/>
  <c r="T28" i="1" s="1"/>
  <c r="S23" i="1"/>
  <c r="S30" i="1" s="1"/>
  <c r="R23" i="1"/>
  <c r="R30" i="1" s="1"/>
  <c r="Q23" i="1"/>
  <c r="Q30" i="1" s="1"/>
  <c r="P23" i="1"/>
  <c r="P28" i="1" s="1"/>
  <c r="O23" i="1"/>
  <c r="O30" i="1" s="1"/>
  <c r="N23" i="1"/>
  <c r="N30" i="1" s="1"/>
  <c r="M23" i="1"/>
  <c r="M30" i="1" s="1"/>
  <c r="L23" i="1"/>
  <c r="L28" i="1" s="1"/>
  <c r="K23" i="1"/>
  <c r="K30" i="1" s="1"/>
  <c r="J23" i="1"/>
  <c r="V23" i="1" s="1"/>
  <c r="I23" i="1"/>
  <c r="I30" i="1" s="1"/>
  <c r="H23" i="1"/>
  <c r="H28" i="1" s="1"/>
  <c r="G23" i="1"/>
  <c r="G28" i="1" s="1"/>
  <c r="R21" i="1"/>
  <c r="N21" i="1"/>
  <c r="J21" i="1"/>
  <c r="G21" i="1"/>
  <c r="V20" i="1"/>
  <c r="U17" i="1"/>
  <c r="T17" i="1"/>
  <c r="S17" i="1"/>
  <c r="S15" i="1" s="1"/>
  <c r="R17" i="1"/>
  <c r="Q17" i="1"/>
  <c r="P17" i="1"/>
  <c r="O17" i="1"/>
  <c r="O15" i="1" s="1"/>
  <c r="N17" i="1"/>
  <c r="M17" i="1"/>
  <c r="L17" i="1"/>
  <c r="K17" i="1"/>
  <c r="K15" i="1" s="1"/>
  <c r="J17" i="1"/>
  <c r="V17" i="1" s="1"/>
  <c r="I17" i="1"/>
  <c r="H17" i="1"/>
  <c r="G17" i="1"/>
  <c r="G15" i="1" s="1"/>
  <c r="V16" i="1"/>
  <c r="U15" i="1"/>
  <c r="T15" i="1"/>
  <c r="R15" i="1"/>
  <c r="Q15" i="1"/>
  <c r="P15" i="1"/>
  <c r="N15" i="1"/>
  <c r="M15" i="1"/>
  <c r="L15" i="1"/>
  <c r="J15" i="1"/>
  <c r="V15" i="1" s="1"/>
  <c r="I15" i="1"/>
  <c r="H15" i="1"/>
  <c r="U14" i="1"/>
  <c r="U21" i="1" s="1"/>
  <c r="T14" i="1"/>
  <c r="T21" i="1" s="1"/>
  <c r="S14" i="1"/>
  <c r="S21" i="1" s="1"/>
  <c r="R14" i="1"/>
  <c r="R19" i="1" s="1"/>
  <c r="Q14" i="1"/>
  <c r="Q21" i="1" s="1"/>
  <c r="P14" i="1"/>
  <c r="P21" i="1" s="1"/>
  <c r="O14" i="1"/>
  <c r="O21" i="1" s="1"/>
  <c r="N14" i="1"/>
  <c r="N19" i="1" s="1"/>
  <c r="M14" i="1"/>
  <c r="M21" i="1" s="1"/>
  <c r="L14" i="1"/>
  <c r="L21" i="1" s="1"/>
  <c r="K14" i="1"/>
  <c r="K21" i="1" s="1"/>
  <c r="J14" i="1"/>
  <c r="J19" i="1" s="1"/>
  <c r="I14" i="1"/>
  <c r="I21" i="1" s="1"/>
  <c r="H14" i="1"/>
  <c r="H21" i="1" s="1"/>
  <c r="G14" i="1"/>
  <c r="D8" i="1"/>
  <c r="U2" i="1"/>
  <c r="U10" i="1" s="1"/>
  <c r="Q2" i="1"/>
  <c r="Q10" i="1" s="1"/>
  <c r="M2" i="1"/>
  <c r="M10" i="1" s="1"/>
  <c r="I2" i="1"/>
  <c r="I10" i="1" s="1"/>
  <c r="E1" i="1"/>
  <c r="T2" i="1" s="1"/>
  <c r="T10" i="1" s="1"/>
  <c r="Q28" i="1" l="1"/>
  <c r="Q27" i="1"/>
  <c r="M28" i="1"/>
  <c r="M27" i="1"/>
  <c r="V27" i="1"/>
  <c r="V21" i="1"/>
  <c r="G19" i="1"/>
  <c r="G18" i="1"/>
  <c r="K19" i="1"/>
  <c r="V19" i="1" s="1"/>
  <c r="K18" i="1"/>
  <c r="O18" i="1"/>
  <c r="O19" i="1"/>
  <c r="S19" i="1"/>
  <c r="S18" i="1"/>
  <c r="I28" i="1"/>
  <c r="I27" i="1"/>
  <c r="U28" i="1"/>
  <c r="U27" i="1"/>
  <c r="J2" i="1"/>
  <c r="J10" i="1" s="1"/>
  <c r="N2" i="1"/>
  <c r="N10" i="1" s="1"/>
  <c r="R2" i="1"/>
  <c r="R10" i="1" s="1"/>
  <c r="V2" i="1"/>
  <c r="V10" i="1" s="1"/>
  <c r="H18" i="1"/>
  <c r="L18" i="1"/>
  <c r="P18" i="1"/>
  <c r="T18" i="1"/>
  <c r="H19" i="1"/>
  <c r="L19" i="1"/>
  <c r="P19" i="1"/>
  <c r="T19" i="1"/>
  <c r="J27" i="1"/>
  <c r="N27" i="1"/>
  <c r="R27" i="1"/>
  <c r="J28" i="1"/>
  <c r="N28" i="1"/>
  <c r="R28" i="1"/>
  <c r="V14" i="1"/>
  <c r="V18" i="1" s="1"/>
  <c r="I18" i="1"/>
  <c r="M18" i="1"/>
  <c r="Q18" i="1"/>
  <c r="U18" i="1"/>
  <c r="I19" i="1"/>
  <c r="M19" i="1"/>
  <c r="Q19" i="1"/>
  <c r="U19" i="1"/>
  <c r="G27" i="1"/>
  <c r="K27" i="1"/>
  <c r="O27" i="1"/>
  <c r="S27" i="1"/>
  <c r="K28" i="1"/>
  <c r="O28" i="1"/>
  <c r="S28" i="1"/>
  <c r="J30" i="1"/>
  <c r="V30" i="1" s="1"/>
  <c r="G2" i="1"/>
  <c r="G10" i="1" s="1"/>
  <c r="K2" i="1"/>
  <c r="K10" i="1" s="1"/>
  <c r="O2" i="1"/>
  <c r="O10" i="1" s="1"/>
  <c r="S2" i="1"/>
  <c r="S10" i="1" s="1"/>
  <c r="H2" i="1"/>
  <c r="H10" i="1" s="1"/>
  <c r="L2" i="1"/>
  <c r="L10" i="1" s="1"/>
  <c r="P2" i="1"/>
  <c r="P10" i="1" s="1"/>
  <c r="J18" i="1"/>
  <c r="N18" i="1"/>
  <c r="R18" i="1"/>
  <c r="H27" i="1"/>
  <c r="L27" i="1"/>
  <c r="P27" i="1"/>
  <c r="T27" i="1"/>
  <c r="V28" i="1" l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<sst xmlns="http://schemas.openxmlformats.org/spreadsheetml/2006/main" count="133" uniqueCount="79">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</sst>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5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5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3" fillId="0" borderId="0" xfId="1" applyFont="1" applyFill="1" applyProtection="1"/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247650</xdr:colOff>
      <xdr:row>9</xdr:row>
      <xdr:rowOff>247650</xdr:rowOff>
    </xdr:to>
    <xdr:pic macro="[0]!modList00.FREEZE_PANES">
      <xdr:nvPicPr>
        <xdr:cNvPr id="2" name="FREEZE_PANES_G12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5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0/&#1047;&#1072;&#1087;&#1088;&#1086;&#1089;&#1099;%20&#1055;&#1080;&#1089;&#1100;&#1084;&#1072;/&#1056;&#1069;&#1050;%20&#1061;&#1052;&#1040;&#1054;/&#1054;%20&#1087;&#1088;&#1077;&#1076;&#1086;&#1089;&#1090;&#1072;&#1074;&#1083;&#1077;&#1085;&#1080;&#1080;%20&#1091;&#1090;&#1086;&#1095;&#1085;&#1077;&#1085;&#1085;&#1086;&#1075;&#1086;%20&#1087;&#1088;&#1086;&#1075;&#1085;&#1086;&#1079;&#1085;&#1086;&#1075;&#1086;%20&#1073;&#1072;&#1083;&#1072;&#1085;&#1089;&#1072;/FORM3.1.2021.ORG,%20&#1058;&#1102;&#1084;&#1077;&#1085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20/&#1055;&#1077;&#1088;&#1077;&#1076;&#1072;&#1095;&#1072;%20&#1101;&#1083;&#1077;&#1082;&#1090;&#1088;&#1086;&#1101;&#1085;&#1088;&#1077;&#1075;&#1080;&#1080;/&#1058;&#1102;&#1084;&#1077;&#1085;&#1089;&#1082;&#1072;&#1103;%20&#1086;&#1073;&#1083;&#1072;&#1089;&#1090;&#1100;/&#1041;&#1072;&#1083;&#1072;&#1085;&#1089;&#1099;/FORM3.1.2020.ORG(v1.0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21/&#1055;&#1077;&#1088;&#1077;&#1076;&#1072;&#1095;&#1072;%20&#1069;&#1069;%20&#1058;&#1102;&#1084;&#1077;&#1085;&#1100;/&#1041;&#1072;&#1083;&#1072;&#1085;&#1089;&#1099;/KOTEL.NET.FACT.5.72%20-2019%20&#1043;&#1054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88;&#1072;&#1085;&#1080;&#1090;&#1077;&#1083;&#1100;/_&#1055;&#1088;&#1086;&#1077;&#1082;&#1090;%20&#1073;&#1080;&#1079;&#1085;&#1077;&#1089;-&#1087;&#1083;&#1072;&#1085;&#1072;%20&#1085;&#1072;%202021%20&#1075;&#1086;&#1076;/2.&#1041;&#1055;_&#1053;&#1054;&#1071;&#1041;&#1056;&#1068;/&#1055;&#1058;&#1059;/&#1054;&#1059;&#1080;&#1057;&#1069;/1%20&#1041;&#1040;&#1051;&#1040;&#1053;&#1057;%20_2020-2021_&#1069;&#1053;&#1058;%20%20&#1058;&#1102;&#1084;&#1077;&#1085;&#1100;%20&#8212;%2015.10.20_(51.774%20&#1084;&#1083;&#108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Тюменская область</v>
          </cell>
        </row>
        <row r="9">
          <cell r="F9">
            <v>2021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 refreshError="1"/>
      <sheetData sheetId="6" refreshError="1"/>
      <sheetData sheetId="7">
        <row r="13">
          <cell r="H13">
            <v>5.6879999999999997</v>
          </cell>
          <cell r="I13">
            <v>5.9165000000000001</v>
          </cell>
          <cell r="J13">
            <v>6.1589111961290577</v>
          </cell>
          <cell r="K13">
            <v>7.0808095782751126</v>
          </cell>
          <cell r="L13">
            <v>6.6407479523981863</v>
          </cell>
          <cell r="M13">
            <v>6.6729419427103345</v>
          </cell>
          <cell r="N13">
            <v>6.5519692425435627</v>
          </cell>
          <cell r="O13">
            <v>6.0348168463314025</v>
          </cell>
          <cell r="P13">
            <v>5.8746133242525147</v>
          </cell>
          <cell r="Q13">
            <v>5.7044974786671174</v>
          </cell>
          <cell r="R13">
            <v>5.6431844761843175</v>
          </cell>
          <cell r="S13">
            <v>5.7305644128145579</v>
          </cell>
          <cell r="T13">
            <v>5.7706408892955654</v>
          </cell>
          <cell r="U13">
            <v>5.8153668194851411</v>
          </cell>
          <cell r="V13">
            <v>5.7269091617533414</v>
          </cell>
          <cell r="W13">
            <v>6.1039218437259288</v>
          </cell>
        </row>
      </sheetData>
      <sheetData sheetId="8" refreshError="1"/>
      <sheetData sheetId="9" refreshError="1"/>
      <sheetData sheetId="10" refreshError="1"/>
      <sheetData sheetId="11">
        <row r="2">
          <cell r="B2" t="str">
            <v>2010</v>
          </cell>
          <cell r="E2">
            <v>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9">
          <cell r="B9" t="str">
            <v>2017</v>
          </cell>
        </row>
        <row r="10">
          <cell r="B10" t="str">
            <v>2018</v>
          </cell>
        </row>
        <row r="11">
          <cell r="B11" t="str">
            <v>2019</v>
          </cell>
        </row>
        <row r="12">
          <cell r="B12" t="str">
            <v>2020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>
        <row r="14">
          <cell r="I14">
            <v>51.046157935663992</v>
          </cell>
          <cell r="V14">
            <v>55.247937390741257</v>
          </cell>
        </row>
        <row r="17">
          <cell r="I17">
            <v>2.2154020000000005</v>
          </cell>
          <cell r="V17">
            <v>2.3977580000000005</v>
          </cell>
        </row>
        <row r="21">
          <cell r="I21">
            <v>48.830755935663987</v>
          </cell>
        </row>
        <row r="23">
          <cell r="I23">
            <v>5.9459999999999997</v>
          </cell>
          <cell r="V23">
            <v>6.4382445294623913</v>
          </cell>
        </row>
        <row r="26">
          <cell r="I26">
            <v>0.25800000000000001</v>
          </cell>
          <cell r="V26">
            <v>0.27933333333333332</v>
          </cell>
        </row>
        <row r="30">
          <cell r="I30">
            <v>5.6879999999999997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>
        <row r="22">
          <cell r="G22">
            <v>52909.47</v>
          </cell>
        </row>
        <row r="53">
          <cell r="F53">
            <v>2296.2689999999998</v>
          </cell>
        </row>
        <row r="65">
          <cell r="G65">
            <v>6.1849166666666671</v>
          </cell>
        </row>
        <row r="96">
          <cell r="F96">
            <v>0.26841666666666664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20-22 версия сентябрь кор"/>
      <sheetName val="План ТН_08.09.17"/>
      <sheetName val="БП 2019 версия сентябрь кор"/>
      <sheetName val="ПЛАН 2019 (к РЭК+БП)"/>
      <sheetName val="потери 2019"/>
      <sheetName val="потери( к РЭК+БП) (16.10.17)"/>
    </sheetNames>
    <sheetDataSet>
      <sheetData sheetId="0"/>
      <sheetData sheetId="1"/>
      <sheetData sheetId="2"/>
      <sheetData sheetId="3">
        <row r="34">
          <cell r="E34">
            <v>7.4018095782751123</v>
          </cell>
          <cell r="F34">
            <v>6.9417479523981864</v>
          </cell>
          <cell r="G34">
            <v>6.9759419427103344</v>
          </cell>
          <cell r="H34">
            <v>6.8489692425435624</v>
          </cell>
          <cell r="I34">
            <v>6.3088168463314025</v>
          </cell>
          <cell r="J34">
            <v>6.141613324252515</v>
          </cell>
          <cell r="K34">
            <v>5.9634974786671178</v>
          </cell>
          <cell r="L34">
            <v>5.8991844761843177</v>
          </cell>
          <cell r="M34">
            <v>5.9905644128145576</v>
          </cell>
          <cell r="N34">
            <v>6.0326408892955659</v>
          </cell>
          <cell r="O34">
            <v>6.0793668194851413</v>
          </cell>
          <cell r="P34">
            <v>5.9869091617533412</v>
          </cell>
        </row>
        <row r="38">
          <cell r="E38">
            <v>0.32100000000000001</v>
          </cell>
          <cell r="F38">
            <v>0.30099999999999999</v>
          </cell>
          <cell r="G38">
            <v>0.30299999999999999</v>
          </cell>
          <cell r="H38">
            <v>0.29699999999999999</v>
          </cell>
          <cell r="I38">
            <v>0.27400000000000002</v>
          </cell>
          <cell r="J38">
            <v>0.26700000000000002</v>
          </cell>
          <cell r="K38">
            <v>0.25900000000000001</v>
          </cell>
          <cell r="L38">
            <v>0.25600000000000001</v>
          </cell>
          <cell r="M38">
            <v>0.26</v>
          </cell>
          <cell r="N38">
            <v>0.26200000000000001</v>
          </cell>
          <cell r="O38">
            <v>0.26400000000000001</v>
          </cell>
          <cell r="P38">
            <v>0.26</v>
          </cell>
        </row>
        <row r="43">
          <cell r="E43">
            <v>5397.1975669331432</v>
          </cell>
          <cell r="F43">
            <v>4734.6631750796787</v>
          </cell>
          <cell r="G43">
            <v>5086.2446721107808</v>
          </cell>
          <cell r="H43">
            <v>4832.9094246452314</v>
          </cell>
          <cell r="I43">
            <v>4599.545760625102</v>
          </cell>
          <cell r="J43">
            <v>4333.2408313083706</v>
          </cell>
          <cell r="K43">
            <v>4348.0238427487529</v>
          </cell>
          <cell r="L43">
            <v>4301.0370001694437</v>
          </cell>
          <cell r="M43">
            <v>4221.6460914732625</v>
          </cell>
          <cell r="N43">
            <v>4390.443819287997</v>
          </cell>
          <cell r="O43">
            <v>4278.4746202984097</v>
          </cell>
          <cell r="P43">
            <v>4348.7635978722001</v>
          </cell>
        </row>
        <row r="47">
          <cell r="E47">
            <v>234.238</v>
          </cell>
          <cell r="F47">
            <v>205.48400000000001</v>
          </cell>
          <cell r="G47">
            <v>220.74299999999999</v>
          </cell>
          <cell r="H47">
            <v>209.74799999999999</v>
          </cell>
          <cell r="I47">
            <v>199.62</v>
          </cell>
          <cell r="J47">
            <v>188.06299999999999</v>
          </cell>
          <cell r="K47">
            <v>188.70400000000001</v>
          </cell>
          <cell r="L47">
            <v>186.66499999999999</v>
          </cell>
          <cell r="M47">
            <v>183.21899999999999</v>
          </cell>
          <cell r="N47">
            <v>190.54499999999999</v>
          </cell>
          <cell r="O47">
            <v>185.68600000000001</v>
          </cell>
          <cell r="P47">
            <v>188.73599999999999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  <pageSetUpPr fitToPage="1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C7" sqref="C7"/>
      <selection pane="topRight" activeCell="G7" sqref="G7"/>
      <selection pane="bottomLeft" activeCell="C12" sqref="C12"/>
      <selection pane="bottomRight" activeCell="C15" sqref="A15:XFD15"/>
    </sheetView>
  </sheetViews>
  <sheetFormatPr defaultColWidth="14.140625" defaultRowHeight="12" x14ac:dyDescent="0.2"/>
  <cols>
    <col min="1" max="1" width="14.140625" style="81" hidden="1" customWidth="1"/>
    <col min="2" max="2" width="14.140625" style="82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9" width="10.7109375" style="19" hidden="1" customWidth="1"/>
    <col min="10" max="22" width="10.7109375" style="19" customWidth="1"/>
    <col min="23" max="23" width="35.42578125" style="19" hidden="1" customWidth="1"/>
    <col min="24" max="38" width="14.140625" style="56"/>
    <col min="39" max="54" width="14.140625" style="56" customWidth="1"/>
    <col min="55" max="16384" width="14.140625" style="56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2021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2019</v>
      </c>
      <c r="H2" s="12">
        <f>$E$1-2</f>
        <v>2019</v>
      </c>
      <c r="I2" s="12">
        <f>$E$1-1</f>
        <v>2020</v>
      </c>
      <c r="J2" s="12">
        <f t="shared" ref="J2:V2" si="0">$E$1</f>
        <v>2021</v>
      </c>
      <c r="K2" s="12">
        <f t="shared" si="0"/>
        <v>2021</v>
      </c>
      <c r="L2" s="12">
        <f t="shared" si="0"/>
        <v>2021</v>
      </c>
      <c r="M2" s="12">
        <f t="shared" si="0"/>
        <v>2021</v>
      </c>
      <c r="N2" s="12">
        <f t="shared" si="0"/>
        <v>2021</v>
      </c>
      <c r="O2" s="12">
        <f t="shared" si="0"/>
        <v>2021</v>
      </c>
      <c r="P2" s="12">
        <f t="shared" si="0"/>
        <v>2021</v>
      </c>
      <c r="Q2" s="12">
        <f t="shared" si="0"/>
        <v>2021</v>
      </c>
      <c r="R2" s="12">
        <f t="shared" si="0"/>
        <v>2021</v>
      </c>
      <c r="S2" s="12">
        <f t="shared" si="0"/>
        <v>2021</v>
      </c>
      <c r="T2" s="12">
        <f t="shared" si="0"/>
        <v>2021</v>
      </c>
      <c r="U2" s="12">
        <f t="shared" si="0"/>
        <v>2021</v>
      </c>
      <c r="V2" s="12">
        <f t="shared" si="0"/>
        <v>2021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51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регионе: "&amp;region_name</f>
        <v>Предложения ООО "Энергонефть Томск" по технологическому расходу электроэнергии (мощности) - потерям в электрических сетях на 2021 год в регионе: Тюменская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2019 Год</v>
      </c>
      <c r="H10" s="38" t="str">
        <f t="shared" si="1"/>
        <v>Факт 2019 Год</v>
      </c>
      <c r="I10" s="38" t="str">
        <f t="shared" si="1"/>
        <v>План 2020 Год</v>
      </c>
      <c r="J10" s="38" t="str">
        <f t="shared" si="1"/>
        <v>План 2021 Январь</v>
      </c>
      <c r="K10" s="38" t="str">
        <f t="shared" si="1"/>
        <v>План 2021 Февраль</v>
      </c>
      <c r="L10" s="38" t="str">
        <f t="shared" si="1"/>
        <v>План 2021 Март</v>
      </c>
      <c r="M10" s="38" t="str">
        <f t="shared" si="1"/>
        <v>План 2021 Апрель</v>
      </c>
      <c r="N10" s="38" t="str">
        <f t="shared" si="1"/>
        <v>План 2021 Май</v>
      </c>
      <c r="O10" s="38" t="str">
        <f t="shared" si="1"/>
        <v>План 2021 Июнь</v>
      </c>
      <c r="P10" s="38" t="str">
        <f t="shared" si="1"/>
        <v>План 2021 Июль</v>
      </c>
      <c r="Q10" s="38" t="str">
        <f t="shared" si="1"/>
        <v>План 2021 Август</v>
      </c>
      <c r="R10" s="38" t="str">
        <f t="shared" si="1"/>
        <v>План 2021 Сентябрь</v>
      </c>
      <c r="S10" s="38" t="str">
        <f t="shared" si="1"/>
        <v>План 2021 Октябрь</v>
      </c>
      <c r="T10" s="38" t="str">
        <f t="shared" si="1"/>
        <v>План 2021 Ноябрь</v>
      </c>
      <c r="U10" s="38" t="str">
        <f t="shared" si="1"/>
        <v>План 2021 Декабрь</v>
      </c>
      <c r="V10" s="38" t="str">
        <f t="shared" si="1"/>
        <v>План 2021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5" t="s">
        <v>21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19" customFormat="1" ht="11.25" x14ac:dyDescent="0.15">
      <c r="A14" s="20" t="s">
        <v>22</v>
      </c>
      <c r="B14" s="16" t="s">
        <v>23</v>
      </c>
      <c r="C14" s="17"/>
      <c r="D14" s="48">
        <v>1</v>
      </c>
      <c r="E14" s="49" t="s">
        <v>24</v>
      </c>
      <c r="F14" s="48" t="s">
        <v>25</v>
      </c>
      <c r="G14" s="50">
        <f>'[2]Форма 3.1'!$I$14</f>
        <v>51.046157935663992</v>
      </c>
      <c r="H14" s="50">
        <f>'[3]46 - передача'!$G$22/1000</f>
        <v>52.909469999999999</v>
      </c>
      <c r="I14" s="50">
        <f>'[2]Форма 3.1'!$V$14</f>
        <v>55.247937390741257</v>
      </c>
      <c r="J14" s="50">
        <f>'[4]ПЛАН 2019 (к РЭК+БП)'!E43/1000</f>
        <v>5.3971975669331433</v>
      </c>
      <c r="K14" s="50">
        <f>'[4]ПЛАН 2019 (к РЭК+БП)'!F43/1000</f>
        <v>4.734663175079679</v>
      </c>
      <c r="L14" s="50">
        <f>'[4]ПЛАН 2019 (к РЭК+БП)'!G43/1000</f>
        <v>5.086244672110781</v>
      </c>
      <c r="M14" s="50">
        <f>'[4]ПЛАН 2019 (к РЭК+БП)'!H43/1000</f>
        <v>4.8329094246452318</v>
      </c>
      <c r="N14" s="50">
        <f>'[4]ПЛАН 2019 (к РЭК+БП)'!I43/1000</f>
        <v>4.5995457606251025</v>
      </c>
      <c r="O14" s="50">
        <f>'[4]ПЛАН 2019 (к РЭК+БП)'!J43/1000</f>
        <v>4.3332408313083706</v>
      </c>
      <c r="P14" s="50">
        <f>'[4]ПЛАН 2019 (к РЭК+БП)'!K43/1000</f>
        <v>4.348023842748753</v>
      </c>
      <c r="Q14" s="50">
        <f>'[4]ПЛАН 2019 (к РЭК+БП)'!L43/1000</f>
        <v>4.301037000169444</v>
      </c>
      <c r="R14" s="50">
        <f>'[4]ПЛАН 2019 (к РЭК+БП)'!M43/1000</f>
        <v>4.2216460914732625</v>
      </c>
      <c r="S14" s="50">
        <f>'[4]ПЛАН 2019 (к РЭК+БП)'!N43/1000</f>
        <v>4.3904438192879969</v>
      </c>
      <c r="T14" s="50">
        <f>'[4]ПЛАН 2019 (к РЭК+БП)'!O43/1000</f>
        <v>4.2784746202984101</v>
      </c>
      <c r="U14" s="50">
        <f>'[4]ПЛАН 2019 (к РЭК+БП)'!P43/1000</f>
        <v>4.3487635978721997</v>
      </c>
      <c r="V14" s="51">
        <f>SUM(J14:U14)</f>
        <v>54.87219040255237</v>
      </c>
      <c r="W14" s="52"/>
    </row>
    <row r="15" spans="1:23" s="19" customFormat="1" ht="22.5" x14ac:dyDescent="0.15">
      <c r="A15" s="20" t="s">
        <v>26</v>
      </c>
      <c r="B15" s="16" t="s">
        <v>27</v>
      </c>
      <c r="C15" s="17"/>
      <c r="D15" s="48">
        <v>2</v>
      </c>
      <c r="E15" s="49" t="s">
        <v>28</v>
      </c>
      <c r="F15" s="48" t="s">
        <v>25</v>
      </c>
      <c r="G15" s="53">
        <f t="shared" ref="G15:U15" si="2">SUM(G16:G17)</f>
        <v>2.2154020000000005</v>
      </c>
      <c r="H15" s="53">
        <f t="shared" si="2"/>
        <v>2.2962689999999997</v>
      </c>
      <c r="I15" s="53">
        <f t="shared" si="2"/>
        <v>2.3977580000000005</v>
      </c>
      <c r="J15" s="53">
        <f t="shared" si="2"/>
        <v>0.234238</v>
      </c>
      <c r="K15" s="53">
        <f t="shared" si="2"/>
        <v>0.205484</v>
      </c>
      <c r="L15" s="53">
        <f t="shared" si="2"/>
        <v>0.22074299999999999</v>
      </c>
      <c r="M15" s="53">
        <f t="shared" si="2"/>
        <v>0.20974799999999999</v>
      </c>
      <c r="N15" s="53">
        <f t="shared" si="2"/>
        <v>0.19961999999999999</v>
      </c>
      <c r="O15" s="53">
        <f t="shared" si="2"/>
        <v>0.18806299999999998</v>
      </c>
      <c r="P15" s="53">
        <f t="shared" si="2"/>
        <v>0.18870400000000001</v>
      </c>
      <c r="Q15" s="53">
        <f t="shared" si="2"/>
        <v>0.186665</v>
      </c>
      <c r="R15" s="53">
        <f t="shared" si="2"/>
        <v>0.18321899999999999</v>
      </c>
      <c r="S15" s="53">
        <f t="shared" si="2"/>
        <v>0.19054499999999999</v>
      </c>
      <c r="T15" s="53">
        <f t="shared" si="2"/>
        <v>0.18568600000000002</v>
      </c>
      <c r="U15" s="53">
        <f t="shared" si="2"/>
        <v>0.18873599999999999</v>
      </c>
      <c r="V15" s="51">
        <f>SUM(J15:U15)</f>
        <v>2.3814509999999998</v>
      </c>
      <c r="W15" s="52"/>
    </row>
    <row r="16" spans="1:23" s="19" customFormat="1" ht="11.25" x14ac:dyDescent="0.15">
      <c r="A16" s="20" t="s">
        <v>29</v>
      </c>
      <c r="B16" s="16" t="s">
        <v>30</v>
      </c>
      <c r="C16" s="17"/>
      <c r="D16" s="48" t="s">
        <v>31</v>
      </c>
      <c r="E16" s="54" t="s">
        <v>30</v>
      </c>
      <c r="F16" s="48" t="s">
        <v>25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f>SUM(J16:U16)</f>
        <v>0</v>
      </c>
      <c r="W16" s="52"/>
    </row>
    <row r="17" spans="1:23" ht="22.5" x14ac:dyDescent="0.2">
      <c r="A17" s="20" t="s">
        <v>32</v>
      </c>
      <c r="B17" s="16" t="s">
        <v>33</v>
      </c>
      <c r="D17" s="48" t="s">
        <v>34</v>
      </c>
      <c r="E17" s="54" t="s">
        <v>33</v>
      </c>
      <c r="F17" s="48" t="s">
        <v>25</v>
      </c>
      <c r="G17" s="55">
        <f>'[2]Форма 3.1'!$I$17</f>
        <v>2.2154020000000005</v>
      </c>
      <c r="H17" s="55">
        <f>'[3]46 - передача'!$F$53/1000</f>
        <v>2.2962689999999997</v>
      </c>
      <c r="I17" s="55">
        <f>'[2]Форма 3.1'!$V$17</f>
        <v>2.3977580000000005</v>
      </c>
      <c r="J17" s="55">
        <f>'[4]ПЛАН 2019 (к РЭК+БП)'!E47/1000</f>
        <v>0.234238</v>
      </c>
      <c r="K17" s="55">
        <f>'[4]ПЛАН 2019 (к РЭК+БП)'!F47/1000</f>
        <v>0.205484</v>
      </c>
      <c r="L17" s="55">
        <f>'[4]ПЛАН 2019 (к РЭК+БП)'!G47/1000</f>
        <v>0.22074299999999999</v>
      </c>
      <c r="M17" s="55">
        <f>'[4]ПЛАН 2019 (к РЭК+БП)'!H47/1000</f>
        <v>0.20974799999999999</v>
      </c>
      <c r="N17" s="55">
        <f>'[4]ПЛАН 2019 (к РЭК+БП)'!I47/1000</f>
        <v>0.19961999999999999</v>
      </c>
      <c r="O17" s="55">
        <f>'[4]ПЛАН 2019 (к РЭК+БП)'!J47/1000</f>
        <v>0.18806299999999998</v>
      </c>
      <c r="P17" s="55">
        <f>'[4]ПЛАН 2019 (к РЭК+БП)'!K47/1000</f>
        <v>0.18870400000000001</v>
      </c>
      <c r="Q17" s="55">
        <f>'[4]ПЛАН 2019 (к РЭК+БП)'!L47/1000</f>
        <v>0.186665</v>
      </c>
      <c r="R17" s="55">
        <f>'[4]ПЛАН 2019 (к РЭК+БП)'!M47/1000</f>
        <v>0.18321899999999999</v>
      </c>
      <c r="S17" s="55">
        <f>'[4]ПЛАН 2019 (к РЭК+БП)'!N47/1000</f>
        <v>0.19054499999999999</v>
      </c>
      <c r="T17" s="55">
        <f>'[4]ПЛАН 2019 (к РЭК+БП)'!O47/1000</f>
        <v>0.18568600000000002</v>
      </c>
      <c r="U17" s="55">
        <f>'[4]ПЛАН 2019 (к РЭК+БП)'!P47/1000</f>
        <v>0.18873599999999999</v>
      </c>
      <c r="V17" s="51">
        <f>SUM(J17:U17)</f>
        <v>2.3814509999999998</v>
      </c>
      <c r="W17" s="52"/>
    </row>
    <row r="18" spans="1:23" x14ac:dyDescent="0.2">
      <c r="A18" s="20" t="s">
        <v>35</v>
      </c>
      <c r="B18" s="16" t="s">
        <v>36</v>
      </c>
      <c r="D18" s="48">
        <v>3</v>
      </c>
      <c r="E18" s="57" t="s">
        <v>37</v>
      </c>
      <c r="F18" s="58" t="s">
        <v>38</v>
      </c>
      <c r="G18" s="53">
        <f t="shared" ref="G18:V18" si="3">IF(G14=0,0,G15/G14*100)</f>
        <v>4.3399975426009183</v>
      </c>
      <c r="H18" s="53">
        <f t="shared" si="3"/>
        <v>4.3399962237383969</v>
      </c>
      <c r="I18" s="53">
        <f t="shared" si="3"/>
        <v>4.339995506152289</v>
      </c>
      <c r="J18" s="53">
        <f t="shared" si="3"/>
        <v>4.3399930629758536</v>
      </c>
      <c r="K18" s="53">
        <f t="shared" si="3"/>
        <v>4.3399919361009651</v>
      </c>
      <c r="L18" s="53">
        <f t="shared" si="3"/>
        <v>4.3399996309731614</v>
      </c>
      <c r="M18" s="53">
        <f t="shared" si="3"/>
        <v>4.3399944333820599</v>
      </c>
      <c r="N18" s="53">
        <f t="shared" si="3"/>
        <v>4.3399937817527139</v>
      </c>
      <c r="O18" s="53">
        <f t="shared" si="3"/>
        <v>4.3400080291225489</v>
      </c>
      <c r="P18" s="53">
        <f t="shared" si="3"/>
        <v>4.3399946004137888</v>
      </c>
      <c r="Q18" s="53">
        <f t="shared" si="3"/>
        <v>4.3399998649778215</v>
      </c>
      <c r="R18" s="53">
        <f t="shared" si="3"/>
        <v>4.3399895687622783</v>
      </c>
      <c r="S18" s="53">
        <f t="shared" si="3"/>
        <v>4.3399940380264539</v>
      </c>
      <c r="T18" s="53">
        <f t="shared" si="3"/>
        <v>4.3400047091327378</v>
      </c>
      <c r="U18" s="53">
        <f t="shared" si="3"/>
        <v>4.3399921782905455</v>
      </c>
      <c r="V18" s="53">
        <f t="shared" si="3"/>
        <v>4.3399962394962586</v>
      </c>
      <c r="W18" s="59"/>
    </row>
    <row r="19" spans="1:23" x14ac:dyDescent="0.2">
      <c r="A19" s="20" t="s">
        <v>39</v>
      </c>
      <c r="B19" s="16" t="s">
        <v>40</v>
      </c>
      <c r="D19" s="48">
        <v>4</v>
      </c>
      <c r="E19" s="57" t="s">
        <v>41</v>
      </c>
      <c r="F19" s="48" t="s">
        <v>25</v>
      </c>
      <c r="G19" s="53">
        <f t="shared" ref="G19:U19" si="4">G14-G15</f>
        <v>48.830755935663994</v>
      </c>
      <c r="H19" s="53">
        <f t="shared" si="4"/>
        <v>50.613200999999997</v>
      </c>
      <c r="I19" s="53">
        <f t="shared" si="4"/>
        <v>52.850179390741253</v>
      </c>
      <c r="J19" s="53">
        <f t="shared" si="4"/>
        <v>5.162959566933143</v>
      </c>
      <c r="K19" s="53">
        <f t="shared" si="4"/>
        <v>4.5291791750796788</v>
      </c>
      <c r="L19" s="53">
        <f t="shared" si="4"/>
        <v>4.8655016721107813</v>
      </c>
      <c r="M19" s="53">
        <f t="shared" si="4"/>
        <v>4.6231614246452315</v>
      </c>
      <c r="N19" s="53">
        <f t="shared" si="4"/>
        <v>4.3999257606251021</v>
      </c>
      <c r="O19" s="53">
        <f t="shared" si="4"/>
        <v>4.1451778313083709</v>
      </c>
      <c r="P19" s="53">
        <f t="shared" si="4"/>
        <v>4.1593198427487525</v>
      </c>
      <c r="Q19" s="53">
        <f t="shared" si="4"/>
        <v>4.1143720001694444</v>
      </c>
      <c r="R19" s="53">
        <f t="shared" si="4"/>
        <v>4.0384270914732623</v>
      </c>
      <c r="S19" s="53">
        <f t="shared" si="4"/>
        <v>4.1998988192879967</v>
      </c>
      <c r="T19" s="53">
        <f t="shared" si="4"/>
        <v>4.0927886202984105</v>
      </c>
      <c r="U19" s="53">
        <f t="shared" si="4"/>
        <v>4.1600275978722001</v>
      </c>
      <c r="V19" s="51">
        <f>SUM(J19:U19)</f>
        <v>52.490739402552379</v>
      </c>
      <c r="W19" s="52"/>
    </row>
    <row r="20" spans="1:23" x14ac:dyDescent="0.2">
      <c r="A20" s="20" t="s">
        <v>42</v>
      </c>
      <c r="B20" s="16" t="s">
        <v>43</v>
      </c>
      <c r="D20" s="48" t="s">
        <v>44</v>
      </c>
      <c r="E20" s="60" t="s">
        <v>43</v>
      </c>
      <c r="F20" s="48" t="s">
        <v>25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f>SUM(J20:U20)</f>
        <v>0</v>
      </c>
      <c r="W20" s="52"/>
    </row>
    <row r="21" spans="1:23" ht="22.5" x14ac:dyDescent="0.2">
      <c r="A21" s="20" t="s">
        <v>45</v>
      </c>
      <c r="B21" s="16" t="s">
        <v>46</v>
      </c>
      <c r="D21" s="48" t="s">
        <v>47</v>
      </c>
      <c r="E21" s="60" t="s">
        <v>46</v>
      </c>
      <c r="F21" s="48" t="s">
        <v>25</v>
      </c>
      <c r="G21" s="55">
        <f>'[2]Форма 3.1'!$I$21</f>
        <v>48.830755935663987</v>
      </c>
      <c r="H21" s="55">
        <f>H14-H17</f>
        <v>50.613200999999997</v>
      </c>
      <c r="I21" s="55">
        <f>I14-I17</f>
        <v>52.850179390741253</v>
      </c>
      <c r="J21" s="55">
        <f t="shared" ref="J21:U21" si="5">J14-J17</f>
        <v>5.162959566933143</v>
      </c>
      <c r="K21" s="55">
        <f t="shared" si="5"/>
        <v>4.5291791750796788</v>
      </c>
      <c r="L21" s="55">
        <f t="shared" si="5"/>
        <v>4.8655016721107813</v>
      </c>
      <c r="M21" s="55">
        <f t="shared" si="5"/>
        <v>4.6231614246452315</v>
      </c>
      <c r="N21" s="55">
        <f t="shared" si="5"/>
        <v>4.3999257606251021</v>
      </c>
      <c r="O21" s="55">
        <f t="shared" si="5"/>
        <v>4.1451778313083709</v>
      </c>
      <c r="P21" s="55">
        <f t="shared" si="5"/>
        <v>4.1593198427487525</v>
      </c>
      <c r="Q21" s="55">
        <f t="shared" si="5"/>
        <v>4.1143720001694444</v>
      </c>
      <c r="R21" s="55">
        <f t="shared" si="5"/>
        <v>4.0384270914732623</v>
      </c>
      <c r="S21" s="55">
        <f t="shared" si="5"/>
        <v>4.1998988192879967</v>
      </c>
      <c r="T21" s="55">
        <f t="shared" si="5"/>
        <v>4.0927886202984105</v>
      </c>
      <c r="U21" s="55">
        <f t="shared" si="5"/>
        <v>4.1600275978722001</v>
      </c>
      <c r="V21" s="51">
        <f>SUM(J21:U21)</f>
        <v>52.490739402552379</v>
      </c>
      <c r="W21" s="52"/>
    </row>
    <row r="22" spans="1:23" x14ac:dyDescent="0.2">
      <c r="A22" s="20"/>
      <c r="B22" s="16"/>
      <c r="D22" s="61"/>
      <c r="E22" s="61" t="s">
        <v>48</v>
      </c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1.25" customHeight="1" x14ac:dyDescent="0.2">
      <c r="A23" s="20" t="s">
        <v>49</v>
      </c>
      <c r="B23" s="16" t="s">
        <v>23</v>
      </c>
      <c r="D23" s="48" t="s">
        <v>50</v>
      </c>
      <c r="E23" s="49" t="s">
        <v>24</v>
      </c>
      <c r="F23" s="48" t="s">
        <v>51</v>
      </c>
      <c r="G23" s="50">
        <f>'[2]Форма 3.1'!$I$23</f>
        <v>5.9459999999999997</v>
      </c>
      <c r="H23" s="50">
        <f>'[3]46 - передача'!$G$65</f>
        <v>6.1849166666666671</v>
      </c>
      <c r="I23" s="50">
        <f>'[2]Форма 3.1'!$V$23</f>
        <v>6.4382445294623913</v>
      </c>
      <c r="J23" s="50">
        <f>'[4]ПЛАН 2019 (к РЭК+БП)'!E34</f>
        <v>7.4018095782751123</v>
      </c>
      <c r="K23" s="50">
        <f>'[4]ПЛАН 2019 (к РЭК+БП)'!F34</f>
        <v>6.9417479523981864</v>
      </c>
      <c r="L23" s="50">
        <f>'[4]ПЛАН 2019 (к РЭК+БП)'!G34</f>
        <v>6.9759419427103344</v>
      </c>
      <c r="M23" s="50">
        <f>'[4]ПЛАН 2019 (к РЭК+БП)'!H34</f>
        <v>6.8489692425435624</v>
      </c>
      <c r="N23" s="50">
        <f>'[4]ПЛАН 2019 (к РЭК+БП)'!I34</f>
        <v>6.3088168463314025</v>
      </c>
      <c r="O23" s="50">
        <f>'[4]ПЛАН 2019 (к РЭК+БП)'!J34</f>
        <v>6.141613324252515</v>
      </c>
      <c r="P23" s="50">
        <f>'[4]ПЛАН 2019 (к РЭК+БП)'!K34</f>
        <v>5.9634974786671178</v>
      </c>
      <c r="Q23" s="50">
        <f>'[4]ПЛАН 2019 (к РЭК+БП)'!L34</f>
        <v>5.8991844761843177</v>
      </c>
      <c r="R23" s="50">
        <f>'[4]ПЛАН 2019 (к РЭК+БП)'!M34</f>
        <v>5.9905644128145576</v>
      </c>
      <c r="S23" s="50">
        <f>'[4]ПЛАН 2019 (к РЭК+БП)'!N34</f>
        <v>6.0326408892955659</v>
      </c>
      <c r="T23" s="50">
        <f>'[4]ПЛАН 2019 (к РЭК+БП)'!O34</f>
        <v>6.0793668194851413</v>
      </c>
      <c r="U23" s="50">
        <f>'[4]ПЛАН 2019 (к РЭК+БП)'!P34</f>
        <v>5.9869091617533412</v>
      </c>
      <c r="V23" s="51">
        <f>SUM(J23:U23)/12</f>
        <v>6.3809218437259299</v>
      </c>
      <c r="W23" s="52"/>
    </row>
    <row r="24" spans="1:23" ht="22.5" x14ac:dyDescent="0.2">
      <c r="A24" s="20" t="s">
        <v>52</v>
      </c>
      <c r="B24" s="16" t="s">
        <v>27</v>
      </c>
      <c r="D24" s="48" t="s">
        <v>53</v>
      </c>
      <c r="E24" s="49" t="s">
        <v>28</v>
      </c>
      <c r="F24" s="48" t="s">
        <v>51</v>
      </c>
      <c r="G24" s="53">
        <f t="shared" ref="G24:V24" si="6">SUM(G25:G26)</f>
        <v>0.25800000000000001</v>
      </c>
      <c r="H24" s="53">
        <f t="shared" si="6"/>
        <v>0.26841666666666664</v>
      </c>
      <c r="I24" s="53">
        <f t="shared" si="6"/>
        <v>0.27933333333333332</v>
      </c>
      <c r="J24" s="53">
        <f t="shared" si="6"/>
        <v>0.32100000000000001</v>
      </c>
      <c r="K24" s="53">
        <f t="shared" si="6"/>
        <v>0.30099999999999999</v>
      </c>
      <c r="L24" s="53">
        <f t="shared" si="6"/>
        <v>0.30299999999999999</v>
      </c>
      <c r="M24" s="53">
        <f t="shared" si="6"/>
        <v>0.29699999999999999</v>
      </c>
      <c r="N24" s="53">
        <f t="shared" si="6"/>
        <v>0.27400000000000002</v>
      </c>
      <c r="O24" s="53">
        <f t="shared" si="6"/>
        <v>0.26700000000000002</v>
      </c>
      <c r="P24" s="53">
        <f t="shared" si="6"/>
        <v>0.25900000000000001</v>
      </c>
      <c r="Q24" s="53">
        <f t="shared" si="6"/>
        <v>0.25600000000000001</v>
      </c>
      <c r="R24" s="53">
        <f t="shared" si="6"/>
        <v>0.26</v>
      </c>
      <c r="S24" s="53">
        <f t="shared" si="6"/>
        <v>0.26200000000000001</v>
      </c>
      <c r="T24" s="53">
        <f t="shared" si="6"/>
        <v>0.26400000000000001</v>
      </c>
      <c r="U24" s="53">
        <f t="shared" si="6"/>
        <v>0.26</v>
      </c>
      <c r="V24" s="53">
        <f t="shared" si="6"/>
        <v>0.27699999999999991</v>
      </c>
      <c r="W24" s="59"/>
    </row>
    <row r="25" spans="1:23" x14ac:dyDescent="0.2">
      <c r="A25" s="20" t="s">
        <v>54</v>
      </c>
      <c r="B25" s="16" t="s">
        <v>30</v>
      </c>
      <c r="D25" s="48" t="s">
        <v>55</v>
      </c>
      <c r="E25" s="54" t="s">
        <v>30</v>
      </c>
      <c r="F25" s="48" t="s">
        <v>51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f>SUM(J25:U25)/12</f>
        <v>0</v>
      </c>
      <c r="W25" s="52"/>
    </row>
    <row r="26" spans="1:23" ht="22.5" x14ac:dyDescent="0.2">
      <c r="A26" s="20" t="s">
        <v>56</v>
      </c>
      <c r="B26" s="16" t="s">
        <v>33</v>
      </c>
      <c r="D26" s="48" t="s">
        <v>57</v>
      </c>
      <c r="E26" s="54" t="s">
        <v>33</v>
      </c>
      <c r="F26" s="48" t="s">
        <v>51</v>
      </c>
      <c r="G26" s="55">
        <f>'[2]Форма 3.1'!$I$26</f>
        <v>0.25800000000000001</v>
      </c>
      <c r="H26" s="55">
        <f>'[3]46 - передача'!$F$96</f>
        <v>0.26841666666666664</v>
      </c>
      <c r="I26" s="55">
        <f>'[2]Форма 3.1'!$V$26</f>
        <v>0.27933333333333332</v>
      </c>
      <c r="J26" s="55">
        <f>'[4]ПЛАН 2019 (к РЭК+БП)'!E38</f>
        <v>0.32100000000000001</v>
      </c>
      <c r="K26" s="55">
        <f>'[4]ПЛАН 2019 (к РЭК+БП)'!F38</f>
        <v>0.30099999999999999</v>
      </c>
      <c r="L26" s="55">
        <f>'[4]ПЛАН 2019 (к РЭК+БП)'!G38</f>
        <v>0.30299999999999999</v>
      </c>
      <c r="M26" s="55">
        <f>'[4]ПЛАН 2019 (к РЭК+БП)'!H38</f>
        <v>0.29699999999999999</v>
      </c>
      <c r="N26" s="55">
        <f>'[4]ПЛАН 2019 (к РЭК+БП)'!I38</f>
        <v>0.27400000000000002</v>
      </c>
      <c r="O26" s="55">
        <f>'[4]ПЛАН 2019 (к РЭК+БП)'!J38</f>
        <v>0.26700000000000002</v>
      </c>
      <c r="P26" s="55">
        <f>'[4]ПЛАН 2019 (к РЭК+БП)'!K38</f>
        <v>0.25900000000000001</v>
      </c>
      <c r="Q26" s="55">
        <f>'[4]ПЛАН 2019 (к РЭК+БП)'!L38</f>
        <v>0.25600000000000001</v>
      </c>
      <c r="R26" s="55">
        <f>'[4]ПЛАН 2019 (к РЭК+БП)'!M38</f>
        <v>0.26</v>
      </c>
      <c r="S26" s="55">
        <f>'[4]ПЛАН 2019 (к РЭК+БП)'!N38</f>
        <v>0.26200000000000001</v>
      </c>
      <c r="T26" s="55">
        <f>'[4]ПЛАН 2019 (к РЭК+БП)'!O38</f>
        <v>0.26400000000000001</v>
      </c>
      <c r="U26" s="55">
        <f>'[4]ПЛАН 2019 (к РЭК+БП)'!P38</f>
        <v>0.26</v>
      </c>
      <c r="V26" s="51">
        <f>SUM(J26:U26)/12</f>
        <v>0.27699999999999991</v>
      </c>
      <c r="W26" s="52"/>
    </row>
    <row r="27" spans="1:23" x14ac:dyDescent="0.2">
      <c r="A27" s="20" t="s">
        <v>58</v>
      </c>
      <c r="B27" s="16" t="s">
        <v>36</v>
      </c>
      <c r="D27" s="48" t="s">
        <v>59</v>
      </c>
      <c r="E27" s="57" t="s">
        <v>37</v>
      </c>
      <c r="F27" s="58" t="s">
        <v>38</v>
      </c>
      <c r="G27" s="53">
        <f t="shared" ref="G27:V27" si="7">IF(G23=0,0,G24/G23*100)</f>
        <v>4.3390514631685164</v>
      </c>
      <c r="H27" s="53">
        <f t="shared" si="7"/>
        <v>4.3398590657378833</v>
      </c>
      <c r="I27" s="53">
        <f t="shared" si="7"/>
        <v>4.3386567884314005</v>
      </c>
      <c r="J27" s="53">
        <f t="shared" si="7"/>
        <v>4.3367773326965882</v>
      </c>
      <c r="K27" s="53">
        <f t="shared" si="7"/>
        <v>4.3360836789819288</v>
      </c>
      <c r="L27" s="53">
        <f t="shared" si="7"/>
        <v>4.3434994512336296</v>
      </c>
      <c r="M27" s="53">
        <f t="shared" si="7"/>
        <v>4.3364189483452904</v>
      </c>
      <c r="N27" s="53">
        <f t="shared" si="7"/>
        <v>4.343128143898042</v>
      </c>
      <c r="O27" s="53">
        <f t="shared" si="7"/>
        <v>4.3473918969409571</v>
      </c>
      <c r="P27" s="53">
        <f t="shared" si="7"/>
        <v>4.3430889495049856</v>
      </c>
      <c r="Q27" s="53">
        <f t="shared" si="7"/>
        <v>4.3395828869821118</v>
      </c>
      <c r="R27" s="53">
        <f t="shared" si="7"/>
        <v>4.3401586575686908</v>
      </c>
      <c r="S27" s="53">
        <f t="shared" si="7"/>
        <v>4.3430398859792545</v>
      </c>
      <c r="T27" s="53">
        <f t="shared" si="7"/>
        <v>4.3425575037493465</v>
      </c>
      <c r="U27" s="53">
        <f t="shared" si="7"/>
        <v>4.3428085006029349</v>
      </c>
      <c r="V27" s="53">
        <f t="shared" si="7"/>
        <v>4.3410655510905745</v>
      </c>
      <c r="W27" s="59"/>
    </row>
    <row r="28" spans="1:23" x14ac:dyDescent="0.2">
      <c r="A28" s="20" t="s">
        <v>60</v>
      </c>
      <c r="B28" s="16" t="s">
        <v>40</v>
      </c>
      <c r="D28" s="48" t="s">
        <v>61</v>
      </c>
      <c r="E28" s="57" t="s">
        <v>62</v>
      </c>
      <c r="F28" s="48" t="s">
        <v>51</v>
      </c>
      <c r="G28" s="53">
        <f t="shared" ref="G28:U28" si="8">G23-G24</f>
        <v>5.6879999999999997</v>
      </c>
      <c r="H28" s="53">
        <f t="shared" si="8"/>
        <v>5.9165000000000001</v>
      </c>
      <c r="I28" s="53">
        <f t="shared" si="8"/>
        <v>6.1589111961290577</v>
      </c>
      <c r="J28" s="53">
        <f t="shared" si="8"/>
        <v>7.0808095782751126</v>
      </c>
      <c r="K28" s="53">
        <f t="shared" si="8"/>
        <v>6.6407479523981863</v>
      </c>
      <c r="L28" s="53">
        <f t="shared" si="8"/>
        <v>6.6729419427103345</v>
      </c>
      <c r="M28" s="53">
        <f t="shared" si="8"/>
        <v>6.5519692425435627</v>
      </c>
      <c r="N28" s="53">
        <f t="shared" si="8"/>
        <v>6.0348168463314025</v>
      </c>
      <c r="O28" s="53">
        <f t="shared" si="8"/>
        <v>5.8746133242525147</v>
      </c>
      <c r="P28" s="53">
        <f t="shared" si="8"/>
        <v>5.7044974786671174</v>
      </c>
      <c r="Q28" s="53">
        <f t="shared" si="8"/>
        <v>5.6431844761843175</v>
      </c>
      <c r="R28" s="53">
        <f t="shared" si="8"/>
        <v>5.7305644128145579</v>
      </c>
      <c r="S28" s="53">
        <f t="shared" si="8"/>
        <v>5.7706408892955654</v>
      </c>
      <c r="T28" s="53">
        <f t="shared" si="8"/>
        <v>5.8153668194851411</v>
      </c>
      <c r="U28" s="53">
        <f t="shared" si="8"/>
        <v>5.7269091617533414</v>
      </c>
      <c r="V28" s="51">
        <f>SUM(J28:U28)/12</f>
        <v>6.1039218437259288</v>
      </c>
      <c r="W28" s="52"/>
    </row>
    <row r="29" spans="1:23" x14ac:dyDescent="0.2">
      <c r="A29" s="20" t="s">
        <v>63</v>
      </c>
      <c r="B29" s="16" t="s">
        <v>43</v>
      </c>
      <c r="D29" s="48" t="s">
        <v>64</v>
      </c>
      <c r="E29" s="60" t="s">
        <v>43</v>
      </c>
      <c r="F29" s="48" t="s">
        <v>51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f>SUM(J29:U29)/12</f>
        <v>0</v>
      </c>
      <c r="W29" s="52"/>
    </row>
    <row r="30" spans="1:23" ht="22.5" x14ac:dyDescent="0.2">
      <c r="A30" s="20" t="s">
        <v>65</v>
      </c>
      <c r="B30" s="16" t="s">
        <v>46</v>
      </c>
      <c r="D30" s="48" t="s">
        <v>66</v>
      </c>
      <c r="E30" s="60" t="s">
        <v>46</v>
      </c>
      <c r="F30" s="48" t="s">
        <v>51</v>
      </c>
      <c r="G30" s="55">
        <f>'[2]Форма 3.1'!$I$30</f>
        <v>5.6879999999999997</v>
      </c>
      <c r="H30" s="55">
        <f>H23-H26</f>
        <v>5.9165000000000001</v>
      </c>
      <c r="I30" s="55">
        <f>I23-I26</f>
        <v>6.1589111961290577</v>
      </c>
      <c r="J30" s="55">
        <f t="shared" ref="J30:U30" si="9">J23-J26</f>
        <v>7.0808095782751126</v>
      </c>
      <c r="K30" s="55">
        <f t="shared" si="9"/>
        <v>6.6407479523981863</v>
      </c>
      <c r="L30" s="55">
        <f t="shared" si="9"/>
        <v>6.6729419427103345</v>
      </c>
      <c r="M30" s="55">
        <f t="shared" si="9"/>
        <v>6.5519692425435627</v>
      </c>
      <c r="N30" s="55">
        <f t="shared" si="9"/>
        <v>6.0348168463314025</v>
      </c>
      <c r="O30" s="55">
        <f t="shared" si="9"/>
        <v>5.8746133242525147</v>
      </c>
      <c r="P30" s="55">
        <f t="shared" si="9"/>
        <v>5.7044974786671174</v>
      </c>
      <c r="Q30" s="55">
        <f t="shared" si="9"/>
        <v>5.6431844761843175</v>
      </c>
      <c r="R30" s="55">
        <f t="shared" si="9"/>
        <v>5.7305644128145579</v>
      </c>
      <c r="S30" s="55">
        <f t="shared" si="9"/>
        <v>5.7706408892955654</v>
      </c>
      <c r="T30" s="55">
        <f t="shared" si="9"/>
        <v>5.8153668194851411</v>
      </c>
      <c r="U30" s="55">
        <f t="shared" si="9"/>
        <v>5.7269091617533414</v>
      </c>
      <c r="V30" s="51">
        <f>SUM(J30:U30)/12</f>
        <v>6.1039218437259288</v>
      </c>
      <c r="W30" s="52"/>
    </row>
    <row r="31" spans="1:23" x14ac:dyDescent="0.2">
      <c r="A31" s="20" t="s">
        <v>67</v>
      </c>
      <c r="B31" s="16" t="s">
        <v>68</v>
      </c>
      <c r="D31" s="48" t="s">
        <v>69</v>
      </c>
      <c r="E31" s="49" t="s">
        <v>70</v>
      </c>
      <c r="F31" s="58" t="s">
        <v>51</v>
      </c>
      <c r="G31" s="53">
        <f t="shared" ref="G31:V31" si="10">SUM(G32:G33)</f>
        <v>5.6879999999999997</v>
      </c>
      <c r="H31" s="53">
        <f t="shared" si="10"/>
        <v>5.9165000000000001</v>
      </c>
      <c r="I31" s="53">
        <f t="shared" si="10"/>
        <v>6.1589111961290577</v>
      </c>
      <c r="J31" s="53">
        <f t="shared" si="10"/>
        <v>7.0808095782751126</v>
      </c>
      <c r="K31" s="53">
        <f t="shared" si="10"/>
        <v>6.6407479523981863</v>
      </c>
      <c r="L31" s="53">
        <f t="shared" si="10"/>
        <v>6.6729419427103345</v>
      </c>
      <c r="M31" s="53">
        <f t="shared" si="10"/>
        <v>6.5519692425435627</v>
      </c>
      <c r="N31" s="53">
        <f t="shared" si="10"/>
        <v>6.0348168463314025</v>
      </c>
      <c r="O31" s="53">
        <f t="shared" si="10"/>
        <v>5.8746133242525147</v>
      </c>
      <c r="P31" s="53">
        <f t="shared" si="10"/>
        <v>5.7044974786671174</v>
      </c>
      <c r="Q31" s="53">
        <f t="shared" si="10"/>
        <v>5.6431844761843175</v>
      </c>
      <c r="R31" s="53">
        <f t="shared" si="10"/>
        <v>5.7305644128145579</v>
      </c>
      <c r="S31" s="53">
        <f t="shared" si="10"/>
        <v>5.7706408892955654</v>
      </c>
      <c r="T31" s="53">
        <f t="shared" si="10"/>
        <v>5.8153668194851411</v>
      </c>
      <c r="U31" s="53">
        <f t="shared" si="10"/>
        <v>5.7269091617533414</v>
      </c>
      <c r="V31" s="53">
        <f t="shared" si="10"/>
        <v>6.1039218437259288</v>
      </c>
      <c r="W31" s="59"/>
    </row>
    <row r="32" spans="1:23" x14ac:dyDescent="0.2">
      <c r="A32" s="20" t="s">
        <v>71</v>
      </c>
      <c r="B32" s="16" t="s">
        <v>30</v>
      </c>
      <c r="D32" s="48" t="s">
        <v>72</v>
      </c>
      <c r="E32" s="54" t="s">
        <v>30</v>
      </c>
      <c r="F32" s="58" t="s">
        <v>51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f>SUM(J32:U32)/12</f>
        <v>0</v>
      </c>
      <c r="W32" s="52"/>
    </row>
    <row r="33" spans="1:23" ht="12" customHeight="1" x14ac:dyDescent="0.2">
      <c r="A33" s="20" t="s">
        <v>73</v>
      </c>
      <c r="B33" s="16" t="s">
        <v>74</v>
      </c>
      <c r="D33" s="48" t="s">
        <v>75</v>
      </c>
      <c r="E33" s="64" t="str">
        <f>"сторонних потребителей (субабонентов)"&amp;IF(regionException_flag = 1, ", в т.ч.","")</f>
        <v>сторонних потребителей (субабонентов)</v>
      </c>
      <c r="F33" s="58" t="s">
        <v>51</v>
      </c>
      <c r="G33" s="53">
        <f>[1]Субабоненты!H13</f>
        <v>5.6879999999999997</v>
      </c>
      <c r="H33" s="53">
        <f>[1]Субабоненты!I13</f>
        <v>5.9165000000000001</v>
      </c>
      <c r="I33" s="53">
        <f>[1]Субабоненты!J13</f>
        <v>6.1589111961290577</v>
      </c>
      <c r="J33" s="53">
        <f>[1]Субабоненты!K13</f>
        <v>7.0808095782751126</v>
      </c>
      <c r="K33" s="53">
        <f>[1]Субабоненты!L13</f>
        <v>6.6407479523981863</v>
      </c>
      <c r="L33" s="53">
        <f>[1]Субабоненты!M13</f>
        <v>6.6729419427103345</v>
      </c>
      <c r="M33" s="53">
        <f>[1]Субабоненты!N13</f>
        <v>6.5519692425435627</v>
      </c>
      <c r="N33" s="53">
        <f>[1]Субабоненты!O13</f>
        <v>6.0348168463314025</v>
      </c>
      <c r="O33" s="53">
        <f>[1]Субабоненты!P13</f>
        <v>5.8746133242525147</v>
      </c>
      <c r="P33" s="53">
        <f>[1]Субабоненты!Q13</f>
        <v>5.7044974786671174</v>
      </c>
      <c r="Q33" s="53">
        <f>[1]Субабоненты!R13</f>
        <v>5.6431844761843175</v>
      </c>
      <c r="R33" s="53">
        <f>[1]Субабоненты!S13</f>
        <v>5.7305644128145579</v>
      </c>
      <c r="S33" s="53">
        <f>[1]Субабоненты!T13</f>
        <v>5.7706408892955654</v>
      </c>
      <c r="T33" s="53">
        <f>[1]Субабоненты!U13</f>
        <v>5.8153668194851411</v>
      </c>
      <c r="U33" s="53">
        <f>[1]Субабоненты!V13</f>
        <v>5.7269091617533414</v>
      </c>
      <c r="V33" s="53">
        <f>[1]Субабоненты!W13</f>
        <v>6.1039218437259288</v>
      </c>
      <c r="W33" s="59"/>
    </row>
    <row r="34" spans="1:23" s="69" customFormat="1" ht="15" hidden="1" x14ac:dyDescent="0.2">
      <c r="A34" s="65"/>
      <c r="B34" s="5"/>
      <c r="C34" s="66"/>
      <c r="D34" s="67"/>
      <c r="E34" s="68"/>
      <c r="F34" s="3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/>
      <c r="W34" s="52"/>
    </row>
    <row r="35" spans="1:23" s="19" customFormat="1" ht="15" hidden="1" x14ac:dyDescent="0.15">
      <c r="A35" s="20"/>
      <c r="B35" s="16"/>
      <c r="C35" s="17"/>
      <c r="D35" s="40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3" customFormat="1" ht="15" hidden="1" x14ac:dyDescent="0.15">
      <c r="A36" s="65"/>
      <c r="B36" s="5"/>
      <c r="C36" s="66"/>
      <c r="D36" s="70"/>
      <c r="E36" s="35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73" customFormat="1" ht="15" hidden="1" x14ac:dyDescent="0.15">
      <c r="A37" s="65"/>
      <c r="B37" s="5"/>
      <c r="C37" s="66"/>
      <c r="D37" s="70"/>
      <c r="E37" s="35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3" customHeight="1" x14ac:dyDescent="0.2">
      <c r="A38" s="20"/>
      <c r="B38" s="16"/>
      <c r="E38" s="74"/>
    </row>
    <row r="39" spans="1:23" ht="20.25" customHeight="1" x14ac:dyDescent="0.2">
      <c r="A39" s="20"/>
      <c r="B39" s="16"/>
      <c r="D39" s="75" t="s">
        <v>77</v>
      </c>
      <c r="E39" s="75"/>
      <c r="F39" s="75"/>
      <c r="G39" s="75"/>
      <c r="H39" s="76"/>
      <c r="I39" s="76"/>
      <c r="J39" s="76"/>
      <c r="M39" s="77"/>
      <c r="N39" s="77"/>
      <c r="O39" s="77"/>
      <c r="P39" s="77"/>
    </row>
    <row r="40" spans="1:23" x14ac:dyDescent="0.2">
      <c r="A40" s="20"/>
      <c r="B40" s="16"/>
      <c r="E40" s="78"/>
      <c r="F40" s="79"/>
      <c r="G40" s="80"/>
      <c r="H40" s="80"/>
      <c r="I40" s="80"/>
      <c r="J40" s="80"/>
    </row>
    <row r="41" spans="1:23" ht="19.5" customHeight="1" x14ac:dyDescent="0.2">
      <c r="A41" s="20"/>
      <c r="B41" s="16"/>
      <c r="D41" s="75" t="s">
        <v>78</v>
      </c>
      <c r="E41" s="75"/>
      <c r="F41" s="75"/>
      <c r="G41" s="75"/>
      <c r="H41" s="75"/>
      <c r="I41" s="75"/>
      <c r="J41" s="75"/>
      <c r="K41" s="75"/>
      <c r="M41" s="77"/>
      <c r="N41" s="77"/>
      <c r="O41" s="77"/>
      <c r="P41" s="77"/>
    </row>
    <row r="42" spans="1:23" x14ac:dyDescent="0.2">
      <c r="D42" s="83"/>
      <c r="E42" s="83"/>
      <c r="F42" s="83"/>
      <c r="G42" s="83"/>
      <c r="H42" s="84"/>
      <c r="I42" s="84"/>
      <c r="J42" s="84"/>
    </row>
    <row r="43" spans="1:23" x14ac:dyDescent="0.2">
      <c r="E43" s="85"/>
    </row>
  </sheetData>
  <sheetProtection algorithmName="SHA-512" hashValue="RqjfrAMl+NNhipqutoGP5ijb9dc21j6F4hf7s6Pv1Mbwebdb6fqp8sR95xyEBKzWYnDatlAqd6KP4Zr+oQ1uEQ==" saltValue="3yXZKDNkeooivCe8BECKpw==" spinCount="100000" sheet="1" objects="1" scenarios="1" formatColumns="0" formatRows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2021-02-26T03:37:49Z</dcterms:created>
  <dcterms:modified xsi:type="dcterms:W3CDTF">2021-02-26T03:39:38Z</dcterms:modified>
</cp:coreProperties>
</file>