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475" windowHeight="8010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double_rate_tariff">[1]Титульный!$F$34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rate_suppliers">[1]Титульный!$F$38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 iterateCount="103" iterateDelta="1.0000000000000001E-5"/>
</workbook>
</file>

<file path=xl/calcChain.xml><?xml version="1.0" encoding="utf-8"?>
<calcChain xmlns="http://schemas.openxmlformats.org/spreadsheetml/2006/main">
  <c r="D75" i="3" l="1"/>
  <c r="E74" i="3"/>
  <c r="E73" i="3"/>
  <c r="E72" i="3"/>
  <c r="D71" i="3"/>
  <c r="E61" i="3"/>
  <c r="E59" i="3"/>
  <c r="D59" i="3"/>
  <c r="D57" i="3"/>
  <c r="D56" i="3"/>
  <c r="E55" i="3"/>
  <c r="E69" i="3" s="1"/>
  <c r="D55" i="3"/>
  <c r="C54" i="3"/>
  <c r="C57" i="3" s="1"/>
  <c r="C59" i="3"/>
  <c r="E52" i="3"/>
  <c r="D52" i="3"/>
  <c r="D50" i="3"/>
  <c r="D49" i="3"/>
  <c r="E48" i="3"/>
  <c r="E68" i="3" s="1"/>
  <c r="D48" i="3"/>
  <c r="C47" i="3"/>
  <c r="C50" i="3" s="1"/>
  <c r="C52" i="3"/>
  <c r="E45" i="3"/>
  <c r="D45" i="3"/>
  <c r="D43" i="3"/>
  <c r="D42" i="3"/>
  <c r="E41" i="3"/>
  <c r="E67" i="3" s="1"/>
  <c r="D41" i="3"/>
  <c r="C40" i="3"/>
  <c r="C43" i="3" s="1"/>
  <c r="C45" i="3"/>
  <c r="E38" i="3"/>
  <c r="D38" i="3"/>
  <c r="D36" i="3"/>
  <c r="D35" i="3"/>
  <c r="E34" i="3"/>
  <c r="E66" i="3" s="1"/>
  <c r="D34" i="3"/>
  <c r="C33" i="3"/>
  <c r="C36" i="3" s="1"/>
  <c r="C38" i="3"/>
  <c r="E31" i="3"/>
  <c r="D31" i="3"/>
  <c r="D29" i="3"/>
  <c r="D28" i="3"/>
  <c r="E27" i="3"/>
  <c r="E65" i="3" s="1"/>
  <c r="D27" i="3"/>
  <c r="C26" i="3"/>
  <c r="C29" i="3" s="1"/>
  <c r="C31" i="3"/>
  <c r="E24" i="3"/>
  <c r="D24" i="3"/>
  <c r="D22" i="3"/>
  <c r="D21" i="3"/>
  <c r="E20" i="3"/>
  <c r="E64" i="3" s="1"/>
  <c r="D20" i="3"/>
  <c r="C19" i="3"/>
  <c r="C22" i="3" s="1"/>
  <c r="C24" i="3"/>
  <c r="C6" i="3"/>
  <c r="E63" i="3" l="1"/>
  <c r="C21" i="3"/>
  <c r="C28" i="3"/>
  <c r="C35" i="3"/>
  <c r="C42" i="3"/>
  <c r="C49" i="3"/>
  <c r="C56" i="3"/>
</calcChain>
</file>

<file path=xl/sharedStrings.xml><?xml version="1.0" encoding="utf-8"?>
<sst xmlns="http://schemas.openxmlformats.org/spreadsheetml/2006/main" count="149" uniqueCount="118">
  <si>
    <t>Версия 1.2.3</t>
  </si>
  <si>
    <t>Предложение об установлении тарифов в сфере горячего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</si>
  <si>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</si>
  <si>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</si>
  <si>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</si>
  <si>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</si>
  <si>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</si>
  <si>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</si>
  <si>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</si>
  <si>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</si>
  <si>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</si>
  <si>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</si>
  <si>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</si>
  <si>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</si>
  <si>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</si>
  <si>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</si>
  <si>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</si>
  <si>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</si>
  <si>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</si>
  <si>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</si>
  <si>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</si>
  <si>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</si>
  <si>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</si>
  <si>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горячего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</si>
  <si>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</si>
  <si>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</si>
  <si>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</si>
  <si>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горячую воду (горячее водоснабжение)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</si>
  <si>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</si>
  <si>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</si>
  <si>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</si>
  <si>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</si>
  <si>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Тариф на холодную воду установлен с разбивкой по поставщикам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</si>
  <si>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</si>
  <si>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</si>
  <si>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</si>
  <si>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</si>
  <si>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</si>
  <si>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</si>
  <si>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</si>
  <si>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</si>
  <si>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</si>
  <si>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</si>
  <si>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</si>
  <si>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</si>
  <si>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</si>
  <si>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</si>
  <si>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</si>
  <si>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</si>
  <si>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</si>
  <si>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</si>
  <si>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</si>
  <si>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</si>
  <si>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</si>
  <si>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</si>
  <si>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</si>
  <si>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</si>
  <si>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</si>
  <si>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</si>
  <si>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</si>
  <si>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</si>
  <si>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</si>
  <si>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горячего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</si>
  <si>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</si>
  <si>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</si>
  <si>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</si>
  <si>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</si>
  <si>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</si>
  <si>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1.3.1</t>
  </si>
  <si>
    <t>1.3</t>
  </si>
  <si>
    <t>Расчетная величина тарифов</t>
  </si>
  <si>
    <t>1.3.1.1</t>
  </si>
  <si>
    <t>Добавить поставщика</t>
  </si>
  <si>
    <t>1.3.2</t>
  </si>
  <si>
    <t>1.3.2.1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</si>
  <si>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</si>
  <si>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</si>
  <si>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</si>
  <si>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</si>
  <si>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</si>
  <si>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в том числе с разбивкой по годам,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</si>
  <si>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</si>
  <si>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</si>
  <si>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</si>
  <si>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</si>
  <si>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</si>
  <si>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</si>
  <si>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</si>
  <si>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Томская область</t>
  </si>
  <si>
    <t>01.01.2017</t>
  </si>
  <si>
    <t>31.12.2019</t>
  </si>
  <si>
    <t>с 01.01.2017 по 31.12.2017</t>
  </si>
  <si>
    <t>метод индексации установленных тарифов</t>
  </si>
  <si>
    <t>1.2.2</t>
  </si>
  <si>
    <t>с 01.01.2018 по 31.12.2018</t>
  </si>
  <si>
    <t>1.2.3</t>
  </si>
  <si>
    <t>с 01.01.2019 по 31.12.2019</t>
  </si>
  <si>
    <t>с 01.01.2017 по 30.06.2017</t>
  </si>
  <si>
    <t>с 01.07.2017 по 31.12.2017</t>
  </si>
  <si>
    <t>с 01.01.2018 по 30.06.2018</t>
  </si>
  <si>
    <t>с 01.07.2018 по 31.12.2018</t>
  </si>
  <si>
    <t>с 01.01.2019 по 30.06.2019</t>
  </si>
  <si>
    <t>с 01.07.2019 по 31.12.2019</t>
  </si>
  <si>
    <t>1.6.3</t>
  </si>
  <si>
    <t>1.6.4</t>
  </si>
  <si>
    <t>1.6.5</t>
  </si>
  <si>
    <t>1.6.6</t>
  </si>
  <si>
    <t>1.7.2</t>
  </si>
  <si>
    <t>1.7.3</t>
  </si>
  <si>
    <t>Письмо Исх. №29474-АВ/ДОЗИ от 15.10.15г. Министерства экономического развития Российской Федерации</t>
  </si>
  <si>
    <t>1.3.3</t>
  </si>
  <si>
    <t>1.3.3.1</t>
  </si>
  <si>
    <t>1.3.4</t>
  </si>
  <si>
    <t>1.3.4.1</t>
  </si>
  <si>
    <t>1.3.5</t>
  </si>
  <si>
    <t>1.3.5.1</t>
  </si>
  <si>
    <t>1.3.6</t>
  </si>
  <si>
    <t>1.3.6.1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</si>
</sst>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1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30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2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9" fillId="6" borderId="0" applyNumberFormat="0" applyBorder="0" applyAlignment="0">
      <alignment horizontal="left" vertical="center"/>
    </xf>
    <xf numFmtId="0" fontId="29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90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3" fillId="0" borderId="0" xfId="57" applyFont="1" applyAlignment="1" applyProtection="1">
      <alignment horizontal="center" vertical="center" wrapText="1"/>
    </xf>
    <xf numFmtId="49" fontId="2" fillId="11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57" applyNumberFormat="1" applyFont="1" applyFill="1" applyAlignment="1" applyProtection="1">
      <alignment horizontal="left" vertical="center" wrapText="1"/>
    </xf>
    <xf numFmtId="0" fontId="33" fillId="0" borderId="0" xfId="57" applyFont="1" applyFill="1" applyAlignment="1" applyProtection="1">
      <alignment horizontal="left" vertical="center" wrapText="1"/>
    </xf>
    <xf numFmtId="14" fontId="33" fillId="8" borderId="0" xfId="57" applyNumberFormat="1" applyFont="1" applyFill="1" applyBorder="1" applyAlignment="1" applyProtection="1">
      <alignment horizontal="left" vertical="center" wrapText="1"/>
    </xf>
    <xf numFmtId="14" fontId="33" fillId="0" borderId="0" xfId="57" applyNumberFormat="1" applyFont="1" applyFill="1" applyAlignment="1" applyProtection="1">
      <alignment horizontal="left" vertical="center" wrapText="1"/>
    </xf>
    <xf numFmtId="14" fontId="33" fillId="8" borderId="0" xfId="57" applyNumberFormat="1" applyFont="1" applyFill="1" applyBorder="1" applyAlignment="1" applyProtection="1">
      <alignment horizontal="left" vertical="center"/>
    </xf>
    <xf numFmtId="0" fontId="33" fillId="0" borderId="0" xfId="57" applyFont="1" applyFill="1" applyBorder="1" applyAlignment="1" applyProtection="1">
      <alignment horizontal="left" vertical="center" wrapText="1"/>
    </xf>
    <xf numFmtId="49" fontId="33" fillId="0" borderId="0" xfId="57" applyNumberFormat="1" applyFont="1" applyFill="1" applyBorder="1" applyAlignment="1" applyProtection="1">
      <alignment horizontal="left" vertical="center" wrapText="1"/>
    </xf>
    <xf numFmtId="0" fontId="33" fillId="0" borderId="0" xfId="57" applyFont="1" applyAlignment="1" applyProtection="1">
      <alignment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3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4" fillId="8" borderId="17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8" xfId="59" applyFont="1" applyFill="1" applyBorder="1" applyAlignment="1" applyProtection="1">
      <alignment horizontal="left" vertical="center" wrapText="1"/>
    </xf>
    <xf numFmtId="0" fontId="33" fillId="0" borderId="8" xfId="59" applyFont="1" applyFill="1" applyBorder="1" applyAlignment="1" applyProtection="1">
      <alignment vertical="center" wrapText="1"/>
    </xf>
    <xf numFmtId="0" fontId="33" fillId="0" borderId="18" xfId="59" applyFont="1" applyFill="1" applyBorder="1" applyAlignment="1" applyProtection="1">
      <alignment vertical="center" wrapText="1"/>
    </xf>
    <xf numFmtId="0" fontId="33" fillId="8" borderId="13" xfId="59" applyFont="1" applyFill="1" applyBorder="1" applyAlignment="1" applyProtection="1">
      <alignment vertical="center" wrapText="1"/>
    </xf>
    <xf numFmtId="4" fontId="33" fillId="8" borderId="13" xfId="59" applyNumberFormat="1" applyFont="1" applyFill="1" applyBorder="1" applyAlignment="1" applyProtection="1">
      <alignment horizontal="right" vertical="center" wrapText="1"/>
    </xf>
    <xf numFmtId="0" fontId="2" fillId="0" borderId="19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3" fillId="0" borderId="18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3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33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3"/>
    </xf>
    <xf numFmtId="0" fontId="33" fillId="8" borderId="8" xfId="59" applyNumberFormat="1" applyFont="1" applyFill="1" applyBorder="1" applyAlignment="1" applyProtection="1">
      <alignment horizontal="center" vertical="center" wrapText="1"/>
    </xf>
    <xf numFmtId="0" fontId="15" fillId="0" borderId="15" xfId="60" applyFont="1" applyBorder="1" applyAlignment="1">
      <alignment horizontal="center" vertical="center" wrapText="1"/>
    </xf>
    <xf numFmtId="0" fontId="15" fillId="0" borderId="14" xfId="60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0" fillId="11" borderId="8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49" fontId="0" fillId="8" borderId="8" xfId="59" applyNumberFormat="1" applyFont="1" applyFill="1" applyBorder="1" applyAlignment="1" applyProtection="1">
      <alignment horizontal="left" vertical="center" wrapText="1" indent="3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4"/>
    </xf>
    <xf numFmtId="0" fontId="23" fillId="10" borderId="9" xfId="0" applyFont="1" applyFill="1" applyBorder="1" applyAlignment="1" applyProtection="1">
      <alignment horizontal="center" vertical="center"/>
    </xf>
    <xf numFmtId="0" fontId="23" fillId="10" borderId="10" xfId="0" applyFont="1" applyFill="1" applyBorder="1" applyAlignment="1" applyProtection="1">
      <alignment horizontal="left" vertical="center" indent="3"/>
    </xf>
    <xf numFmtId="0" fontId="23" fillId="10" borderId="10" xfId="0" applyFont="1" applyFill="1" applyBorder="1" applyAlignment="1" applyProtection="1">
      <alignment horizontal="left" vertical="center"/>
    </xf>
    <xf numFmtId="0" fontId="23" fillId="10" borderId="11" xfId="0" applyFont="1" applyFill="1" applyBorder="1" applyAlignment="1" applyProtection="1">
      <alignment horizontal="left" vertical="center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3409950</xdr:colOff>
      <xdr:row>61</xdr:row>
      <xdr:rowOff>0</xdr:rowOff>
    </xdr:from>
    <xdr:to>
      <xdr:col>3</xdr:col>
      <xdr:colOff>3409950</xdr:colOff>
      <xdr:row>62</xdr:row>
      <xdr:rowOff>0</xdr:rowOff>
    </xdr:to>
    <xdr:pic macro="[1]!modInfo.MainSheetHelp">
      <xdr:nvPicPr>
        <xdr:cNvPr id="13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6924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</xdr:colOff>
      <xdr:row>16</xdr:row>
      <xdr:rowOff>0</xdr:rowOff>
    </xdr:from>
    <xdr:to>
      <xdr:col>4</xdr:col>
      <xdr:colOff>228600</xdr:colOff>
      <xdr:row>23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5657850" y="4276725"/>
          <a:ext cx="190500" cy="638175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16</xdr:row>
      <xdr:rowOff>0</xdr:rowOff>
    </xdr:from>
    <xdr:to>
      <xdr:col>4</xdr:col>
      <xdr:colOff>228600</xdr:colOff>
      <xdr:row>23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5657850" y="4276725"/>
          <a:ext cx="190500" cy="638175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GVS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HVS%20&#1087;&#1080;&#1090;&#1100;&#1077;&#1074;&#1072;&#1103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WARM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2;&#1086;&#1076;&#1086;&#1089;&#1085;&#1072;&#1073;&#1078;&#1077;&#1085;&#1080;&#1077;/&#1058;&#1086;&#1084;&#1089;&#1082;&#1072;&#1103;%20&#1086;&#1073;&#1083;&#1072;&#1089;&#1090;&#1100;/&#1041;&#1072;&#1083;&#1072;&#1085;&#1089;&#1099;/&#1050;&#1086;&#1087;&#1080;&#1103;%20&#1041;&#1072;&#1083;&#1072;&#1085;&#1089;%20&#1074;&#1086;&#1076;&#1086;&#1089;&#1085;&#1072;&#1073;&#1078;&#1077;&#1085;&#1080;&#1103;%20&#1085;&#1072;%202017%20&#1075;&#1086;&#1076;%20&#1058;&#1086;&#1084;&#1089;&#1082;%20&#1087;&#1086;%20&#1084;&#1077;&#1089;&#1103;&#1094;&#1072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90;&#1077;&#1087;&#1083;&#1086;&#1101;&#1085;&#1077;&#1088;&#1075;&#1080;&#1103;%20&#1058;&#1086;&#1084;&#1089;&#1082;%202017%20&#1087;&#1086;%20&#1087;&#1086;&#1083;&#1091;&#1075;&#1086;&#1076;&#108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01.01.2017</v>
          </cell>
        </row>
        <row r="17">
          <cell r="F17" t="str">
            <v>31.12.2019</v>
          </cell>
        </row>
        <row r="21">
          <cell r="F21" t="str">
            <v>ООО "Энергонефть Томск"</v>
          </cell>
        </row>
        <row r="32">
          <cell r="F32" t="str">
            <v>тариф на горячую воду (горячее водоснабжение)</v>
          </cell>
        </row>
        <row r="34">
          <cell r="F34" t="str">
            <v>нет</v>
          </cell>
        </row>
        <row r="38">
          <cell r="F38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>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  <cell r="R4" t="str">
            <v>компонент на холодную воду</v>
          </cell>
          <cell r="S4" t="str">
            <v>тариф на горячую воду (горячее водоснабжение)</v>
          </cell>
        </row>
        <row r="5">
          <cell r="K5" t="str">
            <v>метод сравнения аналогов</v>
          </cell>
        </row>
        <row r="7">
          <cell r="R7" t="str">
            <v>компонент на тепловую энергию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F18">
            <v>300.4942485061365</v>
          </cell>
        </row>
        <row r="21">
          <cell r="F21">
            <v>300.4942485061365</v>
          </cell>
        </row>
        <row r="24">
          <cell r="F24">
            <v>297.3108407817071</v>
          </cell>
        </row>
        <row r="27">
          <cell r="F27">
            <v>297.3108407817071</v>
          </cell>
        </row>
        <row r="30">
          <cell r="F30">
            <v>315.40731419598416</v>
          </cell>
        </row>
        <row r="33">
          <cell r="F33">
            <v>315.40731419598416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F18">
            <v>4603.6500835931502</v>
          </cell>
        </row>
        <row r="24">
          <cell r="F24">
            <v>4603.6500835931502</v>
          </cell>
        </row>
        <row r="30">
          <cell r="F30">
            <v>4854.2841847826548</v>
          </cell>
        </row>
        <row r="36">
          <cell r="F36">
            <v>4854.2841847826548</v>
          </cell>
        </row>
        <row r="42">
          <cell r="F42">
            <v>5162.5337347059331</v>
          </cell>
        </row>
        <row r="48">
          <cell r="F48">
            <v>5162.5337347059331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Томск"/>
      <sheetName val="январь"/>
      <sheetName val="февраль"/>
      <sheetName val="март"/>
      <sheetName val="апрель"/>
      <sheetName val="май"/>
      <sheetName val="июнь"/>
      <sheetName val="1 пол"/>
      <sheetName val="июль"/>
      <sheetName val="август"/>
      <sheetName val="сентябрь"/>
      <sheetName val="октябрь"/>
      <sheetName val="ноябрь"/>
      <sheetName val="декабрь"/>
      <sheetName val="2 пол"/>
      <sheetName val="про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T25">
            <v>28926.899999999998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5">
          <cell r="T25">
            <v>29395.1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"/>
      <sheetName val="Год"/>
      <sheetName val="2 пол"/>
      <sheetName val="12"/>
      <sheetName val="11"/>
      <sheetName val="10"/>
      <sheetName val="9"/>
      <sheetName val="8"/>
      <sheetName val="7"/>
      <sheetName val="1 пол"/>
      <sheetName val="6"/>
      <sheetName val="5"/>
      <sheetName val="4"/>
      <sheetName val="3"/>
      <sheetName val="2"/>
      <sheetName val="1"/>
    </sheetNames>
    <sheetDataSet>
      <sheetData sheetId="0"/>
      <sheetData sheetId="1"/>
      <sheetData sheetId="2">
        <row r="17">
          <cell r="V17">
            <v>2352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7">
          <cell r="V17">
            <v>2405.5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J26" sqref="J26"/>
    </sheetView>
  </sheetViews>
  <sheetFormatPr defaultRowHeight="15"/>
  <cols>
    <col min="2" max="2" width="8.7109375" customWidth="1"/>
    <col min="3" max="4" width="9.140625" hidden="1" customWidth="1"/>
    <col min="5" max="5" width="25.140625" customWidth="1"/>
    <col min="6" max="6" width="41.7109375" customWidth="1"/>
    <col min="7" max="7" width="12.5703125" customWidth="1"/>
  </cols>
  <sheetData>
    <row r="1" spans="1:12">
      <c r="A1" s="31"/>
      <c r="B1" s="32"/>
      <c r="C1" s="2"/>
      <c r="D1" s="2"/>
      <c r="E1" s="2"/>
      <c r="F1" s="2">
        <v>26360227</v>
      </c>
      <c r="G1" s="3"/>
      <c r="H1" s="2"/>
      <c r="I1" s="28"/>
      <c r="J1" s="2"/>
      <c r="K1" s="2"/>
      <c r="L1" s="38"/>
    </row>
    <row r="2" spans="1:12">
      <c r="A2" s="31"/>
      <c r="B2" s="32"/>
      <c r="C2" s="2"/>
      <c r="D2" s="2"/>
      <c r="E2" s="2"/>
      <c r="F2" s="2"/>
      <c r="G2" s="3"/>
      <c r="H2" s="2"/>
      <c r="I2" s="28"/>
      <c r="J2" s="2"/>
      <c r="K2" s="2"/>
      <c r="L2" s="2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4"/>
      <c r="E4" s="5"/>
      <c r="F4" s="6" t="s">
        <v>0</v>
      </c>
      <c r="G4" s="1"/>
      <c r="H4" s="1"/>
      <c r="I4" s="1"/>
      <c r="J4" s="1"/>
      <c r="K4" s="1"/>
      <c r="L4" s="1"/>
    </row>
    <row r="5" spans="1:12" ht="54.75" customHeight="1">
      <c r="A5" s="1"/>
      <c r="B5" s="1"/>
      <c r="C5" s="1"/>
      <c r="D5" s="7"/>
      <c r="E5" s="70" t="s">
        <v>1</v>
      </c>
      <c r="F5" s="70"/>
      <c r="G5" s="8"/>
      <c r="H5" s="1"/>
      <c r="I5" s="1"/>
      <c r="J5" s="1"/>
      <c r="K5" s="1"/>
      <c r="L5" s="1"/>
    </row>
    <row r="6" spans="1:12">
      <c r="A6" s="1"/>
      <c r="B6" s="1"/>
      <c r="C6" s="1"/>
      <c r="D6" s="4"/>
      <c r="E6" s="9"/>
      <c r="F6" s="10"/>
      <c r="G6" s="8"/>
      <c r="H6" s="1"/>
      <c r="I6" s="1"/>
      <c r="J6" s="1"/>
      <c r="K6" s="1"/>
      <c r="L6" s="1"/>
    </row>
    <row r="7" spans="1:12" ht="19.5">
      <c r="A7" s="1"/>
      <c r="B7" s="1"/>
      <c r="C7" s="1"/>
      <c r="D7" s="7"/>
      <c r="E7" s="9" t="s">
        <v>2</v>
      </c>
      <c r="F7" s="26" t="s">
        <v>88</v>
      </c>
      <c r="G7" s="8"/>
      <c r="H7" s="1"/>
      <c r="I7" s="1"/>
      <c r="J7" s="1"/>
      <c r="K7" s="1"/>
      <c r="L7" s="1"/>
    </row>
    <row r="8" spans="1:12" hidden="1">
      <c r="A8" s="33"/>
      <c r="B8" s="1"/>
      <c r="C8" s="1"/>
      <c r="D8" s="11"/>
      <c r="E8" s="9"/>
      <c r="F8" s="12"/>
      <c r="G8" s="13"/>
      <c r="H8" s="1"/>
      <c r="I8" s="1"/>
      <c r="J8" s="1"/>
      <c r="K8" s="1"/>
      <c r="L8" s="1"/>
    </row>
    <row r="9" spans="1:12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  <c r="J9" s="1"/>
      <c r="K9" s="1"/>
      <c r="L9" s="1"/>
    </row>
    <row r="10" spans="1:12" hidden="1">
      <c r="A10" s="33"/>
      <c r="B10" s="1"/>
      <c r="C10" s="1"/>
      <c r="D10" s="11"/>
      <c r="E10" s="9"/>
      <c r="F10" s="12"/>
      <c r="G10" s="13"/>
      <c r="H10" s="1"/>
      <c r="I10" s="1"/>
      <c r="J10" s="1"/>
      <c r="K10" s="1"/>
      <c r="L10" s="1"/>
    </row>
    <row r="11" spans="1:12" ht="45" hidden="1">
      <c r="A11" s="1"/>
      <c r="B11" s="1"/>
      <c r="C11" s="1"/>
      <c r="D11" s="7"/>
      <c r="E11" s="21" t="s">
        <v>5</v>
      </c>
      <c r="F11" s="29" t="s">
        <v>6</v>
      </c>
      <c r="G11" s="4"/>
      <c r="H11" s="1"/>
      <c r="I11" s="1"/>
      <c r="J11" s="1"/>
      <c r="K11" s="1"/>
      <c r="L11" s="1"/>
    </row>
    <row r="12" spans="1:12" ht="19.5" hidden="1">
      <c r="A12" s="1"/>
      <c r="B12" s="1"/>
      <c r="C12" s="1"/>
      <c r="D12" s="7"/>
      <c r="E12" s="9"/>
      <c r="F12" s="12"/>
      <c r="G12" s="4"/>
      <c r="H12" s="1"/>
      <c r="I12" s="1"/>
      <c r="J12" s="1"/>
      <c r="K12" s="1"/>
      <c r="L12" s="1"/>
    </row>
    <row r="13" spans="1:12" ht="22.5" hidden="1">
      <c r="A13" s="32" t="s">
        <v>7</v>
      </c>
      <c r="B13" s="1"/>
      <c r="C13" s="1"/>
      <c r="D13" s="7"/>
      <c r="E13" s="21" t="s">
        <v>8</v>
      </c>
      <c r="F13" s="29" t="s">
        <v>7</v>
      </c>
      <c r="G13" s="4"/>
      <c r="H13" s="1"/>
      <c r="I13" s="1"/>
      <c r="J13" s="1"/>
      <c r="K13" s="1"/>
      <c r="L13" s="1"/>
    </row>
    <row r="14" spans="1:12" hidden="1">
      <c r="A14" s="33"/>
      <c r="B14" s="1"/>
      <c r="C14" s="1"/>
      <c r="D14" s="11"/>
      <c r="E14" s="9"/>
      <c r="F14" s="12"/>
      <c r="G14" s="13"/>
      <c r="H14" s="1"/>
      <c r="I14" s="1"/>
      <c r="J14" s="1"/>
      <c r="K14" s="1"/>
      <c r="L14" s="1"/>
    </row>
    <row r="15" spans="1:12">
      <c r="A15" s="33"/>
      <c r="B15" s="1"/>
      <c r="C15" s="1"/>
      <c r="D15" s="11"/>
      <c r="E15" s="9"/>
      <c r="F15" s="13" t="s">
        <v>9</v>
      </c>
      <c r="G15" s="13"/>
      <c r="H15" s="1"/>
      <c r="I15" s="1"/>
      <c r="J15" s="1"/>
      <c r="K15" s="1"/>
      <c r="L15" s="1"/>
    </row>
    <row r="16" spans="1:12" ht="27" customHeight="1">
      <c r="A16" s="34" t="s">
        <v>10</v>
      </c>
      <c r="B16" s="1"/>
      <c r="C16" s="1"/>
      <c r="D16" s="7"/>
      <c r="E16" s="21" t="s">
        <v>11</v>
      </c>
      <c r="F16" s="73" t="s">
        <v>89</v>
      </c>
      <c r="G16" s="13"/>
      <c r="H16" s="1"/>
      <c r="I16" s="1"/>
      <c r="J16" s="1"/>
      <c r="K16" s="1"/>
      <c r="L16" s="1"/>
    </row>
    <row r="17" spans="1:10" ht="25.5" customHeight="1">
      <c r="A17" s="32" t="s">
        <v>12</v>
      </c>
      <c r="B17" s="1"/>
      <c r="C17" s="1"/>
      <c r="D17" s="7"/>
      <c r="E17" s="9" t="s">
        <v>13</v>
      </c>
      <c r="F17" s="73" t="s">
        <v>90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56.25" hidden="1">
      <c r="A19" s="1"/>
      <c r="B19" s="1"/>
      <c r="C19" s="1"/>
      <c r="D19" s="7"/>
      <c r="E19" s="21" t="s">
        <v>14</v>
      </c>
      <c r="F19" s="29" t="s">
        <v>6</v>
      </c>
      <c r="G19" s="4"/>
      <c r="H19" s="1"/>
      <c r="I19" s="1"/>
      <c r="J19" s="1"/>
    </row>
    <row r="20" spans="1:10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22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7.75" customHeight="1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24</v>
      </c>
      <c r="F28" s="30" t="s">
        <v>25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56.25" hidden="1">
      <c r="A30" s="33"/>
      <c r="B30" s="1"/>
      <c r="C30" s="1"/>
      <c r="D30" s="11"/>
      <c r="E30" s="21" t="s">
        <v>26</v>
      </c>
      <c r="F30" s="29" t="s">
        <v>6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 ht="35.25" customHeight="1">
      <c r="A32" s="35" t="s">
        <v>27</v>
      </c>
      <c r="B32" s="1"/>
      <c r="C32" s="1"/>
      <c r="D32" s="11"/>
      <c r="E32" s="21" t="s">
        <v>28</v>
      </c>
      <c r="F32" s="30" t="s">
        <v>27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t="22.5" hidden="1">
      <c r="A34" s="33"/>
      <c r="B34" s="1"/>
      <c r="C34" s="1"/>
      <c r="D34" s="11"/>
      <c r="E34" s="17" t="s">
        <v>29</v>
      </c>
      <c r="F34" s="29" t="s">
        <v>6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30</v>
      </c>
      <c r="F36" s="30" t="s">
        <v>31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t="33.75" hidden="1">
      <c r="A38" s="33"/>
      <c r="B38" s="1"/>
      <c r="C38" s="1"/>
      <c r="D38" s="11"/>
      <c r="E38" s="17" t="s">
        <v>32</v>
      </c>
      <c r="F38" s="29" t="s">
        <v>6</v>
      </c>
      <c r="G38" s="13"/>
    </row>
    <row r="39" spans="1:7" hidden="1">
      <c r="A39" s="33"/>
      <c r="B39" s="1"/>
      <c r="C39" s="1"/>
      <c r="D39" s="11"/>
      <c r="E39" s="9"/>
      <c r="F39" s="12"/>
      <c r="G39" s="13"/>
    </row>
    <row r="40" spans="1:7" hidden="1">
      <c r="A40" s="36"/>
      <c r="B40" s="1"/>
      <c r="C40" s="1"/>
      <c r="D40" s="4"/>
      <c r="E40" s="1"/>
      <c r="F40" s="13" t="s">
        <v>33</v>
      </c>
      <c r="G40" s="13"/>
    </row>
    <row r="41" spans="1:7" ht="22.5" hidden="1">
      <c r="A41" s="36"/>
      <c r="B41" s="37"/>
      <c r="C41" s="1"/>
      <c r="D41" s="20"/>
      <c r="E41" s="19" t="s">
        <v>34</v>
      </c>
      <c r="F41" s="22" t="s">
        <v>35</v>
      </c>
      <c r="G41" s="13"/>
    </row>
    <row r="42" spans="1:7" ht="22.5" hidden="1">
      <c r="A42" s="36"/>
      <c r="B42" s="37"/>
      <c r="C42" s="1"/>
      <c r="D42" s="20"/>
      <c r="E42" s="19" t="s">
        <v>36</v>
      </c>
      <c r="F42" s="22" t="s">
        <v>35</v>
      </c>
      <c r="G42" s="13"/>
    </row>
    <row r="43" spans="1:7" ht="19.5" hidden="1">
      <c r="A43" s="1"/>
      <c r="B43" s="1"/>
      <c r="C43" s="1"/>
      <c r="D43" s="7"/>
      <c r="E43" s="9"/>
      <c r="F43" s="25"/>
      <c r="G43" s="4"/>
    </row>
    <row r="44" spans="1:7" hidden="1">
      <c r="A44" s="36"/>
      <c r="B44" s="1"/>
      <c r="C44" s="1"/>
      <c r="D44" s="4"/>
      <c r="E44" s="1"/>
      <c r="F44" s="13" t="s">
        <v>37</v>
      </c>
      <c r="G44" s="13"/>
    </row>
    <row r="45" spans="1:7" ht="19.5" hidden="1">
      <c r="A45" s="36"/>
      <c r="B45" s="37"/>
      <c r="C45" s="1"/>
      <c r="D45" s="20"/>
      <c r="E45" s="19" t="s">
        <v>38</v>
      </c>
      <c r="F45" s="22" t="s">
        <v>39</v>
      </c>
      <c r="G45" s="13"/>
    </row>
    <row r="46" spans="1:7" ht="19.5" hidden="1">
      <c r="A46" s="36"/>
      <c r="B46" s="37"/>
      <c r="C46" s="1"/>
      <c r="D46" s="20"/>
      <c r="E46" s="19" t="s">
        <v>40</v>
      </c>
      <c r="F46" s="22" t="s">
        <v>41</v>
      </c>
      <c r="G46" s="13"/>
    </row>
    <row r="47" spans="1:7" ht="19.5" hidden="1">
      <c r="A47" s="1"/>
      <c r="B47" s="1"/>
      <c r="C47" s="1"/>
      <c r="D47" s="7"/>
      <c r="E47" s="9"/>
      <c r="F47" s="25"/>
      <c r="G47" s="4"/>
    </row>
    <row r="48" spans="1:7" hidden="1">
      <c r="A48" s="36"/>
      <c r="B48" s="1"/>
      <c r="C48" s="1"/>
      <c r="D48" s="4"/>
      <c r="E48" s="1"/>
      <c r="F48" s="13" t="s">
        <v>42</v>
      </c>
      <c r="G48" s="13"/>
    </row>
    <row r="49" spans="1:7" ht="19.5" hidden="1">
      <c r="A49" s="36"/>
      <c r="B49" s="37"/>
      <c r="C49" s="1"/>
      <c r="D49" s="20"/>
      <c r="E49" s="19" t="s">
        <v>38</v>
      </c>
      <c r="F49" s="22" t="s">
        <v>43</v>
      </c>
      <c r="G49" s="13"/>
    </row>
    <row r="50" spans="1:7" ht="19.5" hidden="1">
      <c r="A50" s="36"/>
      <c r="B50" s="37"/>
      <c r="C50" s="1"/>
      <c r="D50" s="20"/>
      <c r="E50" s="19" t="s">
        <v>40</v>
      </c>
      <c r="F50" s="22" t="s">
        <v>44</v>
      </c>
      <c r="G50" s="13"/>
    </row>
    <row r="51" spans="1:7" ht="19.5" hidden="1">
      <c r="A51" s="1"/>
      <c r="B51" s="1"/>
      <c r="C51" s="1"/>
      <c r="D51" s="7"/>
      <c r="E51" s="9"/>
      <c r="F51" s="25"/>
      <c r="G51" s="4"/>
    </row>
    <row r="52" spans="1:7" ht="22.5" hidden="1">
      <c r="A52" s="36"/>
      <c r="B52" s="1"/>
      <c r="C52" s="1"/>
      <c r="D52" s="4"/>
      <c r="E52" s="1"/>
      <c r="F52" s="13" t="s">
        <v>45</v>
      </c>
      <c r="G52" s="13"/>
    </row>
    <row r="53" spans="1:7" ht="19.5" hidden="1">
      <c r="A53" s="36"/>
      <c r="B53" s="37"/>
      <c r="C53" s="1"/>
      <c r="D53" s="20"/>
      <c r="E53" s="19" t="s">
        <v>38</v>
      </c>
      <c r="F53" s="22" t="s">
        <v>46</v>
      </c>
      <c r="G53" s="13"/>
    </row>
    <row r="54" spans="1:7" ht="19.5" hidden="1">
      <c r="A54" s="36"/>
      <c r="B54" s="37"/>
      <c r="C54" s="1"/>
      <c r="D54" s="20"/>
      <c r="E54" s="19" t="s">
        <v>47</v>
      </c>
      <c r="F54" s="22" t="s">
        <v>48</v>
      </c>
      <c r="G54" s="13"/>
    </row>
    <row r="55" spans="1:7" ht="19.5" hidden="1">
      <c r="A55" s="36"/>
      <c r="B55" s="37"/>
      <c r="C55" s="1"/>
      <c r="D55" s="20"/>
      <c r="E55" s="19" t="s">
        <v>40</v>
      </c>
      <c r="F55" s="22" t="s">
        <v>49</v>
      </c>
      <c r="G55" s="13"/>
    </row>
    <row r="56" spans="1:7" ht="19.5" hidden="1">
      <c r="A56" s="36"/>
      <c r="B56" s="37"/>
      <c r="C56" s="1"/>
      <c r="D56" s="20"/>
      <c r="E56" s="19" t="s">
        <v>50</v>
      </c>
      <c r="F56" s="22" t="s">
        <v>51</v>
      </c>
      <c r="G56" s="13"/>
    </row>
    <row r="57" spans="1:7" hidden="1"/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76"/>
  <sheetViews>
    <sheetView tabSelected="1" workbookViewId="0">
      <selection activeCell="J38" sqref="J38"/>
    </sheetView>
  </sheetViews>
  <sheetFormatPr defaultRowHeight="15"/>
  <cols>
    <col min="3" max="3" width="11.42578125" bestFit="1" customWidth="1"/>
    <col min="4" max="4" width="54.5703125" customWidth="1"/>
    <col min="5" max="5" width="27" bestFit="1" customWidth="1"/>
    <col min="6" max="6" width="22.85546875" customWidth="1"/>
    <col min="7" max="7" width="28.85546875" hidden="1" customWidth="1"/>
  </cols>
  <sheetData>
    <row r="5" spans="3:7" ht="54" customHeight="1">
      <c r="C5" s="71" t="s">
        <v>1</v>
      </c>
      <c r="D5" s="71"/>
      <c r="E5" s="71"/>
      <c r="F5" s="71"/>
      <c r="G5" s="71"/>
    </row>
    <row r="6" spans="3:7">
      <c r="C6" s="72" t="str">
        <f>IF(org=0,"Не определено",org)</f>
        <v>ООО "Энергонефть Томск"</v>
      </c>
      <c r="D6" s="72"/>
      <c r="E6" s="72"/>
      <c r="F6" s="72"/>
      <c r="G6" s="72"/>
    </row>
    <row r="7" spans="3:7">
      <c r="C7" s="39"/>
      <c r="D7" s="42"/>
      <c r="E7" s="42"/>
      <c r="F7" s="41"/>
      <c r="G7" s="41"/>
    </row>
    <row r="8" spans="3:7" ht="15.75" thickBot="1">
      <c r="C8" s="40" t="s">
        <v>52</v>
      </c>
      <c r="D8" s="74" t="s">
        <v>53</v>
      </c>
      <c r="E8" s="75" t="s">
        <v>54</v>
      </c>
      <c r="F8" s="74" t="s">
        <v>55</v>
      </c>
      <c r="G8" s="74" t="s">
        <v>56</v>
      </c>
    </row>
    <row r="9" spans="3:7" ht="15.75" thickTop="1">
      <c r="C9" s="49" t="s">
        <v>57</v>
      </c>
      <c r="D9" s="49" t="s">
        <v>58</v>
      </c>
      <c r="E9" s="49" t="s">
        <v>59</v>
      </c>
      <c r="F9" s="49" t="s">
        <v>60</v>
      </c>
      <c r="G9" s="49" t="s">
        <v>61</v>
      </c>
    </row>
    <row r="10" spans="3:7" ht="33.75">
      <c r="C10" s="76" t="s">
        <v>57</v>
      </c>
      <c r="D10" s="51" t="s">
        <v>62</v>
      </c>
      <c r="E10" s="53"/>
      <c r="F10" s="56"/>
      <c r="G10" s="60">
        <v>0</v>
      </c>
    </row>
    <row r="11" spans="3:7" ht="45">
      <c r="C11" s="76" t="s">
        <v>63</v>
      </c>
      <c r="D11" s="77" t="s">
        <v>64</v>
      </c>
      <c r="E11" s="52"/>
      <c r="F11" s="57"/>
      <c r="G11" s="61"/>
    </row>
    <row r="12" spans="3:7">
      <c r="C12" s="76" t="s">
        <v>65</v>
      </c>
      <c r="D12" s="77" t="s">
        <v>66</v>
      </c>
      <c r="E12" s="54"/>
      <c r="F12" s="51"/>
      <c r="G12" s="60">
        <v>0</v>
      </c>
    </row>
    <row r="13" spans="3:7" ht="22.5">
      <c r="C13" s="76" t="s">
        <v>67</v>
      </c>
      <c r="D13" s="78" t="s">
        <v>91</v>
      </c>
      <c r="E13" s="66" t="s">
        <v>92</v>
      </c>
      <c r="F13" s="51"/>
      <c r="G13" s="63"/>
    </row>
    <row r="14" spans="3:7" ht="22.5">
      <c r="C14" s="76" t="s">
        <v>93</v>
      </c>
      <c r="D14" s="78" t="s">
        <v>94</v>
      </c>
      <c r="E14" s="66" t="s">
        <v>92</v>
      </c>
      <c r="F14" s="51"/>
      <c r="G14" s="63"/>
    </row>
    <row r="15" spans="3:7" ht="22.5">
      <c r="C15" s="76" t="s">
        <v>95</v>
      </c>
      <c r="D15" s="78" t="s">
        <v>96</v>
      </c>
      <c r="E15" s="66" t="s">
        <v>92</v>
      </c>
      <c r="F15" s="51"/>
      <c r="G15" s="63"/>
    </row>
    <row r="16" spans="3:7" hidden="1">
      <c r="C16" s="46"/>
      <c r="D16" s="48" t="s">
        <v>66</v>
      </c>
      <c r="E16" s="55"/>
      <c r="F16" s="58"/>
      <c r="G16" s="62"/>
    </row>
    <row r="17" spans="3:7">
      <c r="C17" s="76" t="s">
        <v>69</v>
      </c>
      <c r="D17" s="77" t="s">
        <v>70</v>
      </c>
      <c r="E17" s="54"/>
      <c r="F17" s="51"/>
      <c r="G17" s="60"/>
    </row>
    <row r="18" spans="3:7">
      <c r="C18" s="76" t="s">
        <v>68</v>
      </c>
      <c r="D18" s="78" t="s">
        <v>97</v>
      </c>
      <c r="E18" s="50"/>
      <c r="F18" s="65"/>
      <c r="G18" s="61"/>
    </row>
    <row r="19" spans="3:7" hidden="1">
      <c r="C19" s="69" t="e">
        <f>IF(rate_suppliers="да",#REF!&amp;".1."&amp;A19,IF(rate_suppliers="нет",#REF!&amp;".1",C18))</f>
        <v>#REF!</v>
      </c>
      <c r="D19" s="79"/>
      <c r="E19" s="50"/>
      <c r="F19" s="65"/>
      <c r="G19" s="61"/>
    </row>
    <row r="20" spans="3:7">
      <c r="C20" s="80" t="s">
        <v>71</v>
      </c>
      <c r="D20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E20" s="44">
        <f>[2]Стандарты!$F$18</f>
        <v>300.4942485061365</v>
      </c>
      <c r="F20" s="65"/>
      <c r="G20" s="63"/>
    </row>
    <row r="21" spans="3:7" hidden="1">
      <c r="C21" s="80" t="str">
        <f>C20&amp;".1"</f>
        <v>1.3.1.1.1</v>
      </c>
      <c r="D21" s="81" t="str">
        <f>name_dblRate_1 &amp; ", " &amp; unit_tariff_double_rate_p</f>
        <v>потребление, руб/м3</v>
      </c>
      <c r="E21" s="50"/>
      <c r="F21" s="59"/>
      <c r="G21" s="61"/>
    </row>
    <row r="22" spans="3:7" hidden="1">
      <c r="C22" s="80" t="str">
        <f>C20&amp;".2"</f>
        <v>1.3.1.1.2</v>
      </c>
      <c r="D22" s="81" t="str">
        <f>name_dblRate_2 &amp; ", " &amp; unit_tariff_double_rate_c</f>
        <v>содержание, тыс руб в месяц/м3/час</v>
      </c>
      <c r="E22" s="50"/>
      <c r="F22" s="59"/>
      <c r="G22" s="61"/>
    </row>
    <row r="23" spans="3:7" hidden="1">
      <c r="C23" s="82"/>
      <c r="D23" s="83" t="s">
        <v>72</v>
      </c>
      <c r="E23" s="84"/>
      <c r="F23" s="84"/>
      <c r="G23" s="85"/>
    </row>
    <row r="24" spans="3:7">
      <c r="C24" s="80" t="str">
        <f>C18&amp;".2"</f>
        <v>1.3.1.2</v>
      </c>
      <c r="D24" s="86" t="str">
        <f>IF(group_rates="","",IF(group_rates=[1]TEHSHEET!$S$4,[1]TEHSHEET!$R$7,""))&amp;", руб/Гкал"</f>
        <v>компонент на тепловую энергию, руб/Гкал</v>
      </c>
      <c r="E24" s="44">
        <f>[3]Стандарты!$F$18</f>
        <v>4603.6500835931502</v>
      </c>
      <c r="F24" s="65"/>
      <c r="G24" s="63"/>
    </row>
    <row r="25" spans="3:7">
      <c r="C25" s="76" t="s">
        <v>73</v>
      </c>
      <c r="D25" s="78" t="s">
        <v>98</v>
      </c>
      <c r="E25" s="50"/>
      <c r="F25" s="65"/>
      <c r="G25" s="61"/>
    </row>
    <row r="26" spans="3:7" hidden="1">
      <c r="C26" s="69" t="e">
        <f>IF(rate_suppliers="да",#REF!&amp;".1."&amp;A26,IF(rate_suppliers="нет",#REF!&amp;".1",C25))</f>
        <v>#REF!</v>
      </c>
      <c r="D26" s="79"/>
      <c r="E26" s="50"/>
      <c r="F26" s="65"/>
      <c r="G26" s="61"/>
    </row>
    <row r="27" spans="3:7">
      <c r="C27" s="80" t="s">
        <v>74</v>
      </c>
      <c r="D27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E27" s="44">
        <f>[2]Стандарты!$F$21</f>
        <v>300.4942485061365</v>
      </c>
      <c r="F27" s="65"/>
      <c r="G27" s="63"/>
    </row>
    <row r="28" spans="3:7" hidden="1">
      <c r="C28" s="80" t="str">
        <f>C27&amp;".1"</f>
        <v>1.3.2.1.1</v>
      </c>
      <c r="D28" s="81" t="str">
        <f>name_dblRate_1 &amp; ", " &amp; unit_tariff_double_rate_p</f>
        <v>потребление, руб/м3</v>
      </c>
      <c r="E28" s="50"/>
      <c r="F28" s="59"/>
      <c r="G28" s="61"/>
    </row>
    <row r="29" spans="3:7" hidden="1">
      <c r="C29" s="80" t="str">
        <f>C27&amp;".2"</f>
        <v>1.3.2.1.2</v>
      </c>
      <c r="D29" s="81" t="str">
        <f>name_dblRate_2 &amp; ", " &amp; unit_tariff_double_rate_c</f>
        <v>содержание, тыс руб в месяц/м3/час</v>
      </c>
      <c r="E29" s="50"/>
      <c r="F29" s="59"/>
      <c r="G29" s="61"/>
    </row>
    <row r="30" spans="3:7" hidden="1">
      <c r="C30" s="82"/>
      <c r="D30" s="83" t="s">
        <v>72</v>
      </c>
      <c r="E30" s="84"/>
      <c r="F30" s="84"/>
      <c r="G30" s="85"/>
    </row>
    <row r="31" spans="3:7">
      <c r="C31" s="80" t="str">
        <f>C25&amp;".2"</f>
        <v>1.3.2.2</v>
      </c>
      <c r="D31" s="86" t="str">
        <f>IF(group_rates="","",IF(group_rates=[1]TEHSHEET!$S$4,[1]TEHSHEET!$R$7,""))&amp;", руб/Гкал"</f>
        <v>компонент на тепловую энергию, руб/Гкал</v>
      </c>
      <c r="E31" s="44">
        <f>[3]Стандарты!$F$24</f>
        <v>4603.6500835931502</v>
      </c>
      <c r="F31" s="65"/>
      <c r="G31" s="63"/>
    </row>
    <row r="32" spans="3:7">
      <c r="C32" s="76" t="s">
        <v>110</v>
      </c>
      <c r="D32" s="78" t="s">
        <v>99</v>
      </c>
      <c r="E32" s="50"/>
      <c r="F32" s="65"/>
      <c r="G32" s="61"/>
    </row>
    <row r="33" spans="3:7" hidden="1">
      <c r="C33" s="69" t="e">
        <f>IF(rate_suppliers="да",#REF!&amp;".1."&amp;A33,IF(rate_suppliers="нет",#REF!&amp;".1",C32))</f>
        <v>#REF!</v>
      </c>
      <c r="D33" s="79"/>
      <c r="E33" s="50"/>
      <c r="F33" s="65"/>
      <c r="G33" s="61"/>
    </row>
    <row r="34" spans="3:7">
      <c r="C34" s="80" t="s">
        <v>111</v>
      </c>
      <c r="D34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E34" s="44">
        <f>[2]Стандарты!$F$24</f>
        <v>297.3108407817071</v>
      </c>
      <c r="F34" s="65"/>
      <c r="G34" s="63"/>
    </row>
    <row r="35" spans="3:7" hidden="1">
      <c r="C35" s="80" t="str">
        <f>C34&amp;".1"</f>
        <v>1.3.3.1.1</v>
      </c>
      <c r="D35" s="81" t="str">
        <f>name_dblRate_1 &amp; ", " &amp; unit_tariff_double_rate_p</f>
        <v>потребление, руб/м3</v>
      </c>
      <c r="E35" s="50"/>
      <c r="F35" s="59"/>
      <c r="G35" s="61"/>
    </row>
    <row r="36" spans="3:7" hidden="1">
      <c r="C36" s="80" t="str">
        <f>C34&amp;".2"</f>
        <v>1.3.3.1.2</v>
      </c>
      <c r="D36" s="81" t="str">
        <f>name_dblRate_2 &amp; ", " &amp; unit_tariff_double_rate_c</f>
        <v>содержание, тыс руб в месяц/м3/час</v>
      </c>
      <c r="E36" s="50"/>
      <c r="F36" s="59"/>
      <c r="G36" s="61"/>
    </row>
    <row r="37" spans="3:7" hidden="1">
      <c r="C37" s="82"/>
      <c r="D37" s="83" t="s">
        <v>72</v>
      </c>
      <c r="E37" s="84"/>
      <c r="F37" s="84"/>
      <c r="G37" s="85"/>
    </row>
    <row r="38" spans="3:7">
      <c r="C38" s="80" t="str">
        <f>C32&amp;".2"</f>
        <v>1.3.3.2</v>
      </c>
      <c r="D38" s="86" t="str">
        <f>IF(group_rates="","",IF(group_rates=[1]TEHSHEET!$S$4,[1]TEHSHEET!$R$7,""))&amp;", руб/Гкал"</f>
        <v>компонент на тепловую энергию, руб/Гкал</v>
      </c>
      <c r="E38" s="44">
        <f>[3]Стандарты!$F$30</f>
        <v>4854.2841847826548</v>
      </c>
      <c r="F38" s="65"/>
      <c r="G38" s="63"/>
    </row>
    <row r="39" spans="3:7">
      <c r="C39" s="76" t="s">
        <v>112</v>
      </c>
      <c r="D39" s="78" t="s">
        <v>100</v>
      </c>
      <c r="E39" s="50"/>
      <c r="F39" s="65"/>
      <c r="G39" s="61"/>
    </row>
    <row r="40" spans="3:7" hidden="1">
      <c r="C40" s="69" t="e">
        <f>IF(rate_suppliers="да",#REF!&amp;".1."&amp;A40,IF(rate_suppliers="нет",#REF!&amp;".1",C39))</f>
        <v>#REF!</v>
      </c>
      <c r="D40" s="79"/>
      <c r="E40" s="50"/>
      <c r="F40" s="65"/>
      <c r="G40" s="61"/>
    </row>
    <row r="41" spans="3:7">
      <c r="C41" s="80" t="s">
        <v>113</v>
      </c>
      <c r="D41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E41" s="44">
        <f>[2]Стандарты!$F$27</f>
        <v>297.3108407817071</v>
      </c>
      <c r="F41" s="65"/>
      <c r="G41" s="63"/>
    </row>
    <row r="42" spans="3:7" hidden="1">
      <c r="C42" s="80" t="str">
        <f>C41&amp;".1"</f>
        <v>1.3.4.1.1</v>
      </c>
      <c r="D42" s="81" t="str">
        <f>name_dblRate_1 &amp; ", " &amp; unit_tariff_double_rate_p</f>
        <v>потребление, руб/м3</v>
      </c>
      <c r="E42" s="50"/>
      <c r="F42" s="59"/>
      <c r="G42" s="61"/>
    </row>
    <row r="43" spans="3:7" hidden="1">
      <c r="C43" s="80" t="str">
        <f>C41&amp;".2"</f>
        <v>1.3.4.1.2</v>
      </c>
      <c r="D43" s="81" t="str">
        <f>name_dblRate_2 &amp; ", " &amp; unit_tariff_double_rate_c</f>
        <v>содержание, тыс руб в месяц/м3/час</v>
      </c>
      <c r="E43" s="50"/>
      <c r="F43" s="59"/>
      <c r="G43" s="61"/>
    </row>
    <row r="44" spans="3:7" hidden="1">
      <c r="C44" s="82"/>
      <c r="D44" s="83" t="s">
        <v>72</v>
      </c>
      <c r="E44" s="84"/>
      <c r="F44" s="84"/>
      <c r="G44" s="85"/>
    </row>
    <row r="45" spans="3:7">
      <c r="C45" s="80" t="str">
        <f>C39&amp;".2"</f>
        <v>1.3.4.2</v>
      </c>
      <c r="D45" s="86" t="str">
        <f>IF(group_rates="","",IF(group_rates=[1]TEHSHEET!$S$4,[1]TEHSHEET!$R$7,""))&amp;", руб/Гкал"</f>
        <v>компонент на тепловую энергию, руб/Гкал</v>
      </c>
      <c r="E45" s="44">
        <f>[3]Стандарты!$F$36</f>
        <v>4854.2841847826548</v>
      </c>
      <c r="F45" s="65"/>
      <c r="G45" s="63"/>
    </row>
    <row r="46" spans="3:7">
      <c r="C46" s="76" t="s">
        <v>114</v>
      </c>
      <c r="D46" s="78" t="s">
        <v>101</v>
      </c>
      <c r="E46" s="50"/>
      <c r="F46" s="65"/>
      <c r="G46" s="61"/>
    </row>
    <row r="47" spans="3:7" hidden="1">
      <c r="C47" s="69" t="e">
        <f>IF(rate_suppliers="да",#REF!&amp;".1."&amp;A47,IF(rate_suppliers="нет",#REF!&amp;".1",C46))</f>
        <v>#REF!</v>
      </c>
      <c r="D47" s="79"/>
      <c r="E47" s="50"/>
      <c r="F47" s="65"/>
      <c r="G47" s="61"/>
    </row>
    <row r="48" spans="3:7">
      <c r="C48" s="80" t="s">
        <v>115</v>
      </c>
      <c r="D48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E48" s="44">
        <f>[2]Стандарты!$F$30</f>
        <v>315.40731419598416</v>
      </c>
      <c r="F48" s="65"/>
      <c r="G48" s="63"/>
    </row>
    <row r="49" spans="3:7" hidden="1">
      <c r="C49" s="80" t="str">
        <f>C48&amp;".1"</f>
        <v>1.3.5.1.1</v>
      </c>
      <c r="D49" s="81" t="str">
        <f>name_dblRate_1 &amp; ", " &amp; unit_tariff_double_rate_p</f>
        <v>потребление, руб/м3</v>
      </c>
      <c r="E49" s="50"/>
      <c r="F49" s="59"/>
      <c r="G49" s="61"/>
    </row>
    <row r="50" spans="3:7" hidden="1">
      <c r="C50" s="80" t="str">
        <f>C48&amp;".2"</f>
        <v>1.3.5.1.2</v>
      </c>
      <c r="D50" s="81" t="str">
        <f>name_dblRate_2 &amp; ", " &amp; unit_tariff_double_rate_c</f>
        <v>содержание, тыс руб в месяц/м3/час</v>
      </c>
      <c r="E50" s="50"/>
      <c r="F50" s="59"/>
      <c r="G50" s="61"/>
    </row>
    <row r="51" spans="3:7" hidden="1">
      <c r="C51" s="82"/>
      <c r="D51" s="83" t="s">
        <v>72</v>
      </c>
      <c r="E51" s="84"/>
      <c r="F51" s="84"/>
      <c r="G51" s="85"/>
    </row>
    <row r="52" spans="3:7">
      <c r="C52" s="80" t="str">
        <f>C46&amp;".2"</f>
        <v>1.3.5.2</v>
      </c>
      <c r="D52" s="86" t="str">
        <f>IF(group_rates="","",IF(group_rates=[1]TEHSHEET!$S$4,[1]TEHSHEET!$R$7,""))&amp;", руб/Гкал"</f>
        <v>компонент на тепловую энергию, руб/Гкал</v>
      </c>
      <c r="E52" s="44">
        <f>[3]Стандарты!$F$42</f>
        <v>5162.5337347059331</v>
      </c>
      <c r="F52" s="65"/>
      <c r="G52" s="63"/>
    </row>
    <row r="53" spans="3:7">
      <c r="C53" s="76" t="s">
        <v>116</v>
      </c>
      <c r="D53" s="78" t="s">
        <v>102</v>
      </c>
      <c r="E53" s="50"/>
      <c r="F53" s="65"/>
      <c r="G53" s="61"/>
    </row>
    <row r="54" spans="3:7" hidden="1">
      <c r="C54" s="69" t="e">
        <f>IF(rate_suppliers="да",#REF!&amp;".1."&amp;A54,IF(rate_suppliers="нет",#REF!&amp;".1",C53))</f>
        <v>#REF!</v>
      </c>
      <c r="D54" s="79"/>
      <c r="E54" s="50"/>
      <c r="F54" s="65"/>
      <c r="G54" s="61"/>
    </row>
    <row r="55" spans="3:7">
      <c r="C55" s="80" t="s">
        <v>117</v>
      </c>
      <c r="D55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E55" s="44">
        <f>[2]Стандарты!$F$33</f>
        <v>315.40731419598416</v>
      </c>
      <c r="F55" s="65"/>
      <c r="G55" s="63"/>
    </row>
    <row r="56" spans="3:7" hidden="1">
      <c r="C56" s="80" t="str">
        <f>C55&amp;".1"</f>
        <v>1.3.6.1.1</v>
      </c>
      <c r="D56" s="81" t="str">
        <f>name_dblRate_1 &amp; ", " &amp; unit_tariff_double_rate_p</f>
        <v>потребление, руб/м3</v>
      </c>
      <c r="E56" s="50"/>
      <c r="F56" s="59"/>
      <c r="G56" s="61"/>
    </row>
    <row r="57" spans="3:7" hidden="1">
      <c r="C57" s="80" t="str">
        <f>C55&amp;".2"</f>
        <v>1.3.6.1.2</v>
      </c>
      <c r="D57" s="81" t="str">
        <f>name_dblRate_2 &amp; ", " &amp; unit_tariff_double_rate_c</f>
        <v>содержание, тыс руб в месяц/м3/час</v>
      </c>
      <c r="E57" s="50"/>
      <c r="F57" s="59"/>
      <c r="G57" s="61"/>
    </row>
    <row r="58" spans="3:7" hidden="1">
      <c r="C58" s="82"/>
      <c r="D58" s="83" t="s">
        <v>72</v>
      </c>
      <c r="E58" s="84"/>
      <c r="F58" s="84"/>
      <c r="G58" s="85"/>
    </row>
    <row r="59" spans="3:7">
      <c r="C59" s="80" t="str">
        <f>C53&amp;".2"</f>
        <v>1.3.6.2</v>
      </c>
      <c r="D59" s="86" t="str">
        <f>IF(group_rates="","",IF(group_rates=[1]TEHSHEET!$S$4,[1]TEHSHEET!$R$7,""))&amp;", руб/Гкал"</f>
        <v>компонент на тепловую энергию, руб/Гкал</v>
      </c>
      <c r="E59" s="44">
        <f>[3]Стандарты!$F$48</f>
        <v>5162.5337347059331</v>
      </c>
      <c r="F59" s="65"/>
      <c r="G59" s="63"/>
    </row>
    <row r="60" spans="3:7">
      <c r="C60" s="46"/>
      <c r="D60" s="67" t="s">
        <v>70</v>
      </c>
      <c r="E60" s="50"/>
      <c r="F60" s="59"/>
      <c r="G60" s="61"/>
    </row>
    <row r="61" spans="3:7">
      <c r="C61" s="76" t="s">
        <v>75</v>
      </c>
      <c r="D61" s="77" t="s">
        <v>76</v>
      </c>
      <c r="E61" s="87" t="str">
        <f>"с "&amp;periodStart &amp; " по " &amp; periodEnd &amp; " гг."</f>
        <v>с 01.01.2017 по 31.12.2019 гг.</v>
      </c>
      <c r="F61" s="51"/>
      <c r="G61" s="63"/>
    </row>
    <row r="62" spans="3:7" ht="45">
      <c r="C62" s="76" t="s">
        <v>77</v>
      </c>
      <c r="D62" s="77" t="s">
        <v>78</v>
      </c>
      <c r="E62" s="88"/>
      <c r="F62" s="88" t="s">
        <v>109</v>
      </c>
      <c r="G62" s="63"/>
    </row>
    <row r="63" spans="3:7" ht="45">
      <c r="C63" s="76" t="s">
        <v>79</v>
      </c>
      <c r="D63" s="77" t="s">
        <v>80</v>
      </c>
      <c r="E63" s="87">
        <f>SUM(E64:E70)</f>
        <v>122817.25032064517</v>
      </c>
      <c r="F63" s="51"/>
      <c r="G63" s="63"/>
    </row>
    <row r="64" spans="3:7">
      <c r="C64" s="76" t="s">
        <v>81</v>
      </c>
      <c r="D64" s="78" t="s">
        <v>97</v>
      </c>
      <c r="E64" s="44">
        <f>('[4]1 пол'!$T$25*E20)/1000+('[5]1 пол'!$V$17*E24)/1000</f>
        <v>19766.447353195479</v>
      </c>
      <c r="F64" s="51"/>
      <c r="G64" s="63"/>
    </row>
    <row r="65" spans="3:7">
      <c r="C65" s="76" t="s">
        <v>82</v>
      </c>
      <c r="D65" s="78" t="s">
        <v>98</v>
      </c>
      <c r="E65" s="44">
        <f>('[4]2 пол'!$T$25*E27)/1000+('[5]2 пол'!$V$17*E31)/1000</f>
        <v>19660.84348087382</v>
      </c>
      <c r="F65" s="51"/>
      <c r="G65" s="63"/>
    </row>
    <row r="66" spans="3:7">
      <c r="C66" s="76" t="s">
        <v>103</v>
      </c>
      <c r="D66" s="78" t="s">
        <v>99</v>
      </c>
      <c r="E66" s="44">
        <f>('[4]1 пол'!$T$25*E34)/1000+('[5]1 пол'!$V$17*E38)/1000</f>
        <v>20277.26156670304</v>
      </c>
      <c r="F66" s="51"/>
      <c r="G66" s="63"/>
    </row>
    <row r="67" spans="3:7">
      <c r="C67" s="76" t="s">
        <v>104</v>
      </c>
      <c r="D67" s="78" t="s">
        <v>100</v>
      </c>
      <c r="E67" s="44">
        <f>('[4]2 пол'!$T$25*E41)/1000+('[5]2 пол'!$V$17*E45)/1000</f>
        <v>20156.758298471163</v>
      </c>
      <c r="F67" s="51"/>
      <c r="G67" s="63"/>
    </row>
    <row r="68" spans="3:7">
      <c r="C68" s="76" t="s">
        <v>105</v>
      </c>
      <c r="D68" s="78" t="s">
        <v>101</v>
      </c>
      <c r="E68" s="44">
        <f>('[4]1 пол'!$T$25*E48)/1000+('[5]1 пол'!$V$17*E52)/1000</f>
        <v>21542.230735850935</v>
      </c>
      <c r="F68" s="51"/>
      <c r="G68" s="63"/>
    </row>
    <row r="69" spans="3:7">
      <c r="C69" s="76" t="s">
        <v>106</v>
      </c>
      <c r="D69" s="78" t="s">
        <v>102</v>
      </c>
      <c r="E69" s="44">
        <f>('[4]2 пол'!$T$25*E55)/1000+('[5]2 пол'!$V$17*E59)/1000</f>
        <v>21413.708885550725</v>
      </c>
      <c r="F69" s="51"/>
      <c r="G69" s="63"/>
    </row>
    <row r="70" spans="3:7" hidden="1">
      <c r="C70" s="46"/>
      <c r="D70" s="48" t="s">
        <v>83</v>
      </c>
      <c r="E70" s="47"/>
      <c r="F70" s="58"/>
      <c r="G70" s="64"/>
    </row>
    <row r="71" spans="3:7">
      <c r="C71" s="76" t="s">
        <v>84</v>
      </c>
      <c r="D71" s="77" t="str">
        <f>"Годовой объем отпущеной в сеть воды, "&amp;unit_tariff_useful_output</f>
        <v>Годовой объем отпущеной в сеть воды, тыс м3</v>
      </c>
      <c r="E71" s="52"/>
      <c r="F71" s="51"/>
      <c r="G71" s="60">
        <v>0</v>
      </c>
    </row>
    <row r="72" spans="3:7">
      <c r="C72" s="76" t="s">
        <v>85</v>
      </c>
      <c r="D72" s="78" t="s">
        <v>91</v>
      </c>
      <c r="E72" s="44">
        <f>(58322+1516.5)/1000</f>
        <v>59.838500000000003</v>
      </c>
      <c r="F72" s="51"/>
      <c r="G72" s="63"/>
    </row>
    <row r="73" spans="3:7">
      <c r="C73" s="76" t="s">
        <v>107</v>
      </c>
      <c r="D73" s="78" t="s">
        <v>94</v>
      </c>
      <c r="E73" s="44">
        <f>(58322+1516.5)/1000</f>
        <v>59.838500000000003</v>
      </c>
      <c r="F73" s="51"/>
      <c r="G73" s="63"/>
    </row>
    <row r="74" spans="3:7">
      <c r="C74" s="76" t="s">
        <v>108</v>
      </c>
      <c r="D74" s="78" t="s">
        <v>96</v>
      </c>
      <c r="E74" s="44">
        <f>(58322+1516.5)/1000</f>
        <v>59.838500000000003</v>
      </c>
      <c r="F74" s="51"/>
      <c r="G74" s="63"/>
    </row>
    <row r="75" spans="3:7" hidden="1">
      <c r="C75" s="46"/>
      <c r="D75" s="48" t="str">
        <f>"Годовой объем отпущеной в сеть воды, "&amp;unit_tariff_useful_output</f>
        <v>Годовой объем отпущеной в сеть воды, тыс м3</v>
      </c>
      <c r="E75" s="43"/>
      <c r="F75" s="51"/>
      <c r="G75" s="51"/>
    </row>
    <row r="76" spans="3:7" ht="150">
      <c r="C76" s="76" t="s">
        <v>86</v>
      </c>
      <c r="D76" s="77" t="s">
        <v>87</v>
      </c>
      <c r="E76" s="45">
        <v>0</v>
      </c>
      <c r="F76" s="51"/>
      <c r="G76" s="89"/>
    </row>
  </sheetData>
  <mergeCells count="2">
    <mergeCell ref="C5:G5"/>
    <mergeCell ref="C6:G6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D19 D26 D33 D40 D47 D5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3:E15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E62">
      <formula1>900</formula1>
    </dataValidation>
    <dataValidation type="decimal" allowBlank="1" showErrorMessage="1" errorTitle="Ошибка" error="Допускается ввод только неотрицательных чисел!" sqref="E76 E16 E59 E18:E22 E24:E29 E64:E70 E31:E36 E38:E43 E45:E50 E52:E57 E72:E7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F11 F6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76 G11 G59 G61:G70 G18:G22 G24:G29 G13:G16 G31:G36 G38:G43 G45:G50 G52:G57 G72:G74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2015-05-07T04:56:04Z</dcterms:created>
  <dcterms:modified xsi:type="dcterms:W3CDTF">2016-05-05T08:58:57Z</dcterms:modified>
</cp:coreProperties>
</file>