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475" windowHeight="801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  <externalReference r:id="rId5"/>
    <externalReference r:id="rId6"/>
  </externalReferences>
  <definedNames>
    <definedName name="double_rate_tariff">[1]Титульный!$F$34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rate_suppliers">[1]Титульный!$F$38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/>
</workbook>
</file>

<file path=xl/calcChain.xml><?xml version="1.0" encoding="utf-8"?>
<calcChain xmlns="http://schemas.openxmlformats.org/spreadsheetml/2006/main">
  <c r="E38" i="3" l="1"/>
  <c r="E35" i="3"/>
  <c r="E34" i="3"/>
  <c r="E29" i="3" l="1"/>
  <c r="E22" i="3"/>
  <c r="E25" i="3"/>
  <c r="E18" i="3"/>
  <c r="D39" i="3" l="1"/>
  <c r="D37" i="3"/>
  <c r="D29" i="3"/>
  <c r="D27" i="3"/>
  <c r="D26" i="3"/>
  <c r="D25" i="3"/>
  <c r="C24" i="3"/>
  <c r="C27" i="3" s="1"/>
  <c r="C29" i="3"/>
  <c r="D22" i="3"/>
  <c r="D20" i="3"/>
  <c r="D19" i="3"/>
  <c r="D18" i="3"/>
  <c r="C17" i="3"/>
  <c r="C20" i="3" s="1"/>
  <c r="C22" i="3"/>
  <c r="C6" i="3"/>
  <c r="E33" i="3" l="1"/>
  <c r="C19" i="3"/>
  <c r="C26" i="3"/>
</calcChain>
</file>

<file path=xl/sharedStrings.xml><?xml version="1.0" encoding="utf-8"?>
<sst xmlns="http://schemas.openxmlformats.org/spreadsheetml/2006/main" count="116" uniqueCount="97">
  <si>
    <t>Версия 1.2.3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</si>
  <si>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</si>
  <si>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</si>
  <si>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</si>
  <si>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</si>
  <si>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</si>
  <si>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</si>
  <si>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</si>
  <si>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</si>
  <si>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</si>
  <si>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</si>
  <si>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</si>
  <si>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</si>
  <si>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</si>
  <si>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</si>
  <si>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</si>
  <si>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</si>
  <si>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</si>
  <si>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</si>
  <si>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</si>
  <si>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</si>
  <si>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</si>
  <si>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</si>
  <si>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горячего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</si>
  <si>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</si>
  <si>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</si>
  <si>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</si>
  <si>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горячую воду (горячее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</si>
  <si>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</si>
  <si>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</si>
  <si>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</si>
  <si>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</si>
  <si>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холодную воду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</si>
  <si>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</si>
  <si>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</si>
  <si>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</si>
  <si>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</si>
  <si>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</si>
  <si>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</si>
  <si>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</si>
  <si>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</si>
  <si>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</si>
  <si>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</si>
  <si>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</si>
  <si>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</si>
  <si>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</si>
  <si>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</si>
  <si>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</si>
  <si>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</si>
  <si>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</si>
  <si>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</si>
  <si>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</si>
  <si>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</si>
  <si>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</si>
  <si>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</si>
  <si>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</si>
  <si>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</si>
  <si>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</si>
  <si>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</si>
  <si>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</si>
  <si>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</si>
  <si>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</si>
  <si>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</si>
  <si>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</si>
  <si>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</si>
  <si>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</si>
  <si>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</si>
  <si>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</si>
  <si>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1.3.1</t>
  </si>
  <si>
    <t>1.3</t>
  </si>
  <si>
    <t>Расчетная величина тарифов</t>
  </si>
  <si>
    <t>1.3.1.1</t>
  </si>
  <si>
    <t>Добавить поставщика</t>
  </si>
  <si>
    <t>1.3.2</t>
  </si>
  <si>
    <t>1.3.2.1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</si>
  <si>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</si>
  <si>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</si>
  <si>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</si>
  <si>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</si>
  <si>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</si>
  <si>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в том числе с разбивкой по годам,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</si>
  <si>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</si>
  <si>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</si>
  <si>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</si>
  <si>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</si>
  <si>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</si>
  <si>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</si>
  <si>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</si>
  <si>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Томская область</t>
  </si>
  <si>
    <t>метод индексации установленных тарифов</t>
  </si>
  <si>
    <t>с 01.01.2018 по 31.12.2018</t>
  </si>
  <si>
    <t>с 01.01.2018 по 30.06.2018</t>
  </si>
  <si>
    <t>с 01.07.2018 по 31.12.2018</t>
  </si>
  <si>
    <t>01.01.2018</t>
  </si>
  <si>
    <t>31.12.2018</t>
  </si>
  <si>
    <t>с 01.01.2018 по 31.12.2018 гг.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</si>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</sst>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91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3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7" applyNumberFormat="1" applyFont="1" applyFill="1" applyAlignment="1" applyProtection="1">
      <alignment horizontal="left" vertical="center" wrapText="1"/>
    </xf>
    <xf numFmtId="0" fontId="33" fillId="0" borderId="0" xfId="57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 wrapText="1"/>
    </xf>
    <xf numFmtId="14" fontId="33" fillId="0" borderId="0" xfId="57" applyNumberFormat="1" applyFont="1" applyFill="1" applyAlignment="1" applyProtection="1">
      <alignment horizontal="left" vertical="center" wrapText="1"/>
    </xf>
    <xf numFmtId="14" fontId="33" fillId="8" borderId="0" xfId="57" applyNumberFormat="1" applyFont="1" applyFill="1" applyBorder="1" applyAlignment="1" applyProtection="1">
      <alignment horizontal="left" vertical="center"/>
    </xf>
    <xf numFmtId="0" fontId="33" fillId="0" borderId="0" xfId="57" applyFont="1" applyFill="1" applyBorder="1" applyAlignment="1" applyProtection="1">
      <alignment horizontal="left" vertical="center" wrapText="1"/>
    </xf>
    <xf numFmtId="49" fontId="33" fillId="0" borderId="0" xfId="57" applyNumberFormat="1" applyFont="1" applyFill="1" applyBorder="1" applyAlignment="1" applyProtection="1">
      <alignment horizontal="left" vertical="center" wrapText="1"/>
    </xf>
    <xf numFmtId="0" fontId="33" fillId="0" borderId="0" xfId="57" applyFont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3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0" fontId="33" fillId="0" borderId="8" xfId="59" applyFont="1" applyFill="1" applyBorder="1" applyAlignment="1" applyProtection="1">
      <alignment vertical="center" wrapText="1"/>
    </xf>
    <xf numFmtId="0" fontId="33" fillId="0" borderId="18" xfId="59" applyFont="1" applyFill="1" applyBorder="1" applyAlignment="1" applyProtection="1">
      <alignment vertical="center" wrapText="1"/>
    </xf>
    <xf numFmtId="0" fontId="33" fillId="8" borderId="13" xfId="59" applyFont="1" applyFill="1" applyBorder="1" applyAlignment="1" applyProtection="1">
      <alignment vertical="center" wrapText="1"/>
    </xf>
    <xf numFmtId="4" fontId="33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3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3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0" fontId="33" fillId="8" borderId="8" xfId="59" applyNumberFormat="1" applyFont="1" applyFill="1" applyBorder="1" applyAlignment="1" applyProtection="1">
      <alignment horizontal="center" vertical="center" wrapText="1"/>
    </xf>
    <xf numFmtId="49" fontId="0" fillId="11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49" fontId="0" fillId="8" borderId="8" xfId="59" applyNumberFormat="1" applyFont="1" applyFill="1" applyBorder="1" applyAlignment="1" applyProtection="1">
      <alignment horizontal="left" vertical="center" wrapText="1" indent="3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4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  <xf numFmtId="0" fontId="15" fillId="0" borderId="15" xfId="60" applyFont="1" applyBorder="1" applyAlignment="1">
      <alignment horizontal="center" vertical="center" wrapText="1"/>
    </xf>
    <xf numFmtId="0" fontId="15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2" fillId="9" borderId="8" xfId="2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3409950</xdr:colOff>
      <xdr:row>31</xdr:row>
      <xdr:rowOff>0</xdr:rowOff>
    </xdr:from>
    <xdr:to>
      <xdr:col>3</xdr:col>
      <xdr:colOff>3409950</xdr:colOff>
      <xdr:row>32</xdr:row>
      <xdr:rowOff>285750</xdr:rowOff>
    </xdr:to>
    <xdr:pic macro="[1]!modInfo.MainSheetHelp">
      <xdr:nvPicPr>
        <xdr:cNvPr id="13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6924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21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5657850" y="3705225"/>
          <a:ext cx="190500" cy="638175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21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5657850" y="3705225"/>
          <a:ext cx="190500" cy="638175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GVS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3;&#1077;&#1085;&#1085;&#1099;&#1077;%20&#1090;&#1072;&#1088;&#1080;&#1092;&#1099;%20&#1087;&#1086;%20&#1042;&#1057;%20&#1087;&#1080;&#1090;&#1100;&#1077;&#1074;&#1086;&#1081;%20&#1074;&#1086;&#1076;&#1086;&#1081;%20&#1085;&#1072;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3;&#1077;&#1085;&#1085;&#1099;&#1077;%20&#1090;&#1072;&#1088;&#1080;&#1092;&#1099;%20&#1087;&#1086;%20&#1090;&#1077;&#1087;&#1083;&#1086;&#1089;&#1085;&#1072;&#1073;&#1078;&#1077;&#1085;&#1080;&#1102;%20&#1085;&#1072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&#1056;&#1069;&#1050;%202018/&#1064;&#1072;&#1073;&#1083;&#1086;&#1085;&#1099;%20&#1042;&#1057;,%20&#1042;&#1054;%20&#1058;&#1086;&#1084;&#1089;&#1082;&#1072;&#1103;%20&#1086;&#1073;&#1083;/GVS_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2">
          <cell r="F32" t="str">
            <v>тариф на горячую воду (горячее водоснабжение)</v>
          </cell>
        </row>
        <row r="34">
          <cell r="F34" t="str">
            <v>нет</v>
          </cell>
        </row>
        <row r="38">
          <cell r="F38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>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  <cell r="R4" t="str">
            <v>компонент на холодную воду</v>
          </cell>
          <cell r="S4" t="str">
            <v>тариф на горячую воду (горячее водоснабжение)</v>
          </cell>
        </row>
        <row r="5">
          <cell r="K5" t="str">
            <v>метод сравнения аналогов</v>
          </cell>
        </row>
        <row r="7">
          <cell r="R7" t="str">
            <v>компонент на тепловую энергию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Лог обновления"/>
      <sheetName val="Титульный"/>
      <sheetName val="Стандарты"/>
      <sheetName val="Стандарты_2"/>
      <sheetName val="Стандарты_3"/>
      <sheetName val="Стандарты_4"/>
      <sheetName val="Ссылки на публикации"/>
      <sheetName val="Приказ №129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List04"/>
      <sheetName val="modList05"/>
      <sheetName val="modList06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7">
          <cell r="F17">
            <v>267.69</v>
          </cell>
        </row>
        <row r="20">
          <cell r="F20">
            <v>291.97000000000003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V2" t="str">
            <v>содержание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</sheetNames>
    <sheetDataSet>
      <sheetData sheetId="0" refreshError="1"/>
      <sheetData sheetId="1">
        <row r="15">
          <cell r="E15">
            <v>3803.15</v>
          </cell>
        </row>
        <row r="21">
          <cell r="E21">
            <v>4193.3100000000004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списки"/>
      <sheetName val="данные"/>
      <sheetName val="реализация"/>
      <sheetName val="покупка воды"/>
      <sheetName val="тепловая энергия"/>
      <sheetName val="тариф"/>
      <sheetName val="приказ"/>
      <sheetName val="ПП МЭОР"/>
      <sheetName val="ПП ДИ"/>
      <sheetName val="Отчет ПП2"/>
      <sheetName val="списки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F25">
            <v>9059325.5939999986</v>
          </cell>
          <cell r="G25">
            <v>10044338.072531909</v>
          </cell>
        </row>
        <row r="26">
          <cell r="F26">
            <v>33842.6</v>
          </cell>
          <cell r="G26">
            <v>34402.400000000001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F17" sqref="F17"/>
    </sheetView>
  </sheetViews>
  <sheetFormatPr defaultRowHeight="15"/>
  <cols>
    <col min="2" max="2" width="8.7109375" customWidth="1"/>
    <col min="3" max="4" width="9.140625" hidden="1" customWidth="1"/>
    <col min="5" max="5" width="25.140625" customWidth="1"/>
    <col min="6" max="6" width="41.7109375" customWidth="1"/>
    <col min="7" max="7" width="12.5703125" customWidth="1"/>
  </cols>
  <sheetData>
    <row r="1" spans="1:12">
      <c r="A1" s="31"/>
      <c r="B1" s="32"/>
      <c r="C1" s="2"/>
      <c r="D1" s="2"/>
      <c r="E1" s="2"/>
      <c r="F1" s="2">
        <v>26360227</v>
      </c>
      <c r="G1" s="3"/>
      <c r="H1" s="2"/>
      <c r="I1" s="28"/>
      <c r="J1" s="2"/>
      <c r="K1" s="2"/>
      <c r="L1" s="38"/>
    </row>
    <row r="2" spans="1:12">
      <c r="A2" s="31"/>
      <c r="B2" s="32"/>
      <c r="C2" s="2"/>
      <c r="D2" s="2"/>
      <c r="E2" s="2"/>
      <c r="F2" s="2"/>
      <c r="G2" s="3"/>
      <c r="H2" s="2"/>
      <c r="I2" s="28"/>
      <c r="J2" s="2"/>
      <c r="K2" s="2"/>
      <c r="L2" s="2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4"/>
      <c r="E4" s="5"/>
      <c r="F4" s="6" t="s">
        <v>0</v>
      </c>
      <c r="G4" s="1"/>
      <c r="H4" s="1"/>
      <c r="I4" s="1"/>
      <c r="J4" s="1"/>
      <c r="K4" s="1"/>
      <c r="L4" s="1"/>
    </row>
    <row r="5" spans="1:12" ht="54.75" customHeight="1">
      <c r="A5" s="1"/>
      <c r="B5" s="1"/>
      <c r="C5" s="1"/>
      <c r="D5" s="7"/>
      <c r="E5" s="87" t="s">
        <v>1</v>
      </c>
      <c r="F5" s="87"/>
      <c r="G5" s="8"/>
      <c r="H5" s="1"/>
      <c r="I5" s="1"/>
      <c r="J5" s="1"/>
      <c r="K5" s="1"/>
      <c r="L5" s="1"/>
    </row>
    <row r="6" spans="1:12">
      <c r="A6" s="1"/>
      <c r="B6" s="1"/>
      <c r="C6" s="1"/>
      <c r="D6" s="4"/>
      <c r="E6" s="9"/>
      <c r="F6" s="10"/>
      <c r="G6" s="8"/>
      <c r="H6" s="1"/>
      <c r="I6" s="1"/>
      <c r="J6" s="1"/>
      <c r="K6" s="1"/>
      <c r="L6" s="1"/>
    </row>
    <row r="7" spans="1:12" ht="19.5">
      <c r="A7" s="1"/>
      <c r="B7" s="1"/>
      <c r="C7" s="1"/>
      <c r="D7" s="7"/>
      <c r="E7" s="9" t="s">
        <v>2</v>
      </c>
      <c r="F7" s="26" t="s">
        <v>88</v>
      </c>
      <c r="G7" s="8"/>
      <c r="H7" s="1"/>
      <c r="I7" s="1"/>
      <c r="J7" s="1"/>
      <c r="K7" s="1"/>
      <c r="L7" s="1"/>
    </row>
    <row r="8" spans="1:12" hidden="1">
      <c r="A8" s="33"/>
      <c r="B8" s="1"/>
      <c r="C8" s="1"/>
      <c r="D8" s="11"/>
      <c r="E8" s="9"/>
      <c r="F8" s="12"/>
      <c r="G8" s="13"/>
      <c r="H8" s="1"/>
      <c r="I8" s="1"/>
      <c r="J8" s="1"/>
      <c r="K8" s="1"/>
      <c r="L8" s="1"/>
    </row>
    <row r="9" spans="1:12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  <c r="J9" s="1"/>
      <c r="K9" s="1"/>
      <c r="L9" s="1"/>
    </row>
    <row r="10" spans="1:12" hidden="1">
      <c r="A10" s="33"/>
      <c r="B10" s="1"/>
      <c r="C10" s="1"/>
      <c r="D10" s="11"/>
      <c r="E10" s="9"/>
      <c r="F10" s="12"/>
      <c r="G10" s="13"/>
      <c r="H10" s="1"/>
      <c r="I10" s="1"/>
      <c r="J10" s="1"/>
      <c r="K10" s="1"/>
      <c r="L10" s="1"/>
    </row>
    <row r="11" spans="1:12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  <c r="J11" s="1"/>
      <c r="K11" s="1"/>
      <c r="L11" s="1"/>
    </row>
    <row r="12" spans="1:12" ht="19.5" hidden="1">
      <c r="A12" s="1"/>
      <c r="B12" s="1"/>
      <c r="C12" s="1"/>
      <c r="D12" s="7"/>
      <c r="E12" s="9"/>
      <c r="F12" s="12"/>
      <c r="G12" s="4"/>
      <c r="H12" s="1"/>
      <c r="I12" s="1"/>
      <c r="J12" s="1"/>
      <c r="K12" s="1"/>
      <c r="L12" s="1"/>
    </row>
    <row r="13" spans="1:12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  <c r="J13" s="1"/>
      <c r="K13" s="1"/>
      <c r="L13" s="1"/>
    </row>
    <row r="14" spans="1:12" hidden="1">
      <c r="A14" s="33"/>
      <c r="B14" s="1"/>
      <c r="C14" s="1"/>
      <c r="D14" s="11"/>
      <c r="E14" s="9"/>
      <c r="F14" s="12"/>
      <c r="G14" s="13"/>
      <c r="H14" s="1"/>
      <c r="I14" s="1"/>
      <c r="J14" s="1"/>
      <c r="K14" s="1"/>
      <c r="L14" s="1"/>
    </row>
    <row r="15" spans="1:12">
      <c r="A15" s="33"/>
      <c r="B15" s="1"/>
      <c r="C15" s="1"/>
      <c r="D15" s="11"/>
      <c r="E15" s="9"/>
      <c r="F15" s="13" t="s">
        <v>9</v>
      </c>
      <c r="G15" s="13"/>
      <c r="H15" s="1"/>
      <c r="I15" s="1"/>
      <c r="J15" s="1"/>
      <c r="K15" s="1"/>
      <c r="L15" s="1"/>
    </row>
    <row r="16" spans="1:12" ht="27" customHeight="1">
      <c r="A16" s="34" t="s">
        <v>10</v>
      </c>
      <c r="B16" s="1"/>
      <c r="C16" s="1"/>
      <c r="D16" s="7"/>
      <c r="E16" s="21" t="s">
        <v>11</v>
      </c>
      <c r="F16" s="70" t="s">
        <v>93</v>
      </c>
      <c r="G16" s="13"/>
      <c r="H16" s="1"/>
      <c r="I16" s="1"/>
      <c r="J16" s="1"/>
      <c r="K16" s="1"/>
      <c r="L16" s="1"/>
    </row>
    <row r="17" spans="1:10" ht="25.5" customHeight="1">
      <c r="A17" s="32" t="s">
        <v>12</v>
      </c>
      <c r="B17" s="1"/>
      <c r="C17" s="1"/>
      <c r="D17" s="7"/>
      <c r="E17" s="9" t="s">
        <v>13</v>
      </c>
      <c r="F17" s="70" t="s">
        <v>94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22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7.75" customHeight="1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56.2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 ht="35.25" customHeight="1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7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32</v>
      </c>
      <c r="F38" s="29" t="s">
        <v>6</v>
      </c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33</v>
      </c>
      <c r="G40" s="13"/>
    </row>
    <row r="41" spans="1:7" ht="22.5" hidden="1">
      <c r="A41" s="36"/>
      <c r="B41" s="37"/>
      <c r="C41" s="1"/>
      <c r="D41" s="20"/>
      <c r="E41" s="19" t="s">
        <v>34</v>
      </c>
      <c r="F41" s="22" t="s">
        <v>35</v>
      </c>
      <c r="G41" s="13"/>
    </row>
    <row r="42" spans="1:7" ht="22.5" hidden="1">
      <c r="A42" s="36"/>
      <c r="B42" s="37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37</v>
      </c>
      <c r="G44" s="13"/>
    </row>
    <row r="45" spans="1:7" ht="19.5" hidden="1">
      <c r="A45" s="36"/>
      <c r="B45" s="37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6"/>
      <c r="B46" s="37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42</v>
      </c>
      <c r="G48" s="13"/>
    </row>
    <row r="49" spans="1:7" ht="19.5" hidden="1">
      <c r="A49" s="36"/>
      <c r="B49" s="37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6"/>
      <c r="B50" s="37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45</v>
      </c>
      <c r="G52" s="13"/>
    </row>
    <row r="53" spans="1:7" ht="19.5" hidden="1">
      <c r="A53" s="36"/>
      <c r="B53" s="37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6"/>
      <c r="B54" s="37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6"/>
      <c r="B55" s="37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6"/>
      <c r="B56" s="37"/>
      <c r="C56" s="1"/>
      <c r="D56" s="20"/>
      <c r="E56" s="19" t="s">
        <v>50</v>
      </c>
      <c r="F56" s="22" t="s">
        <v>51</v>
      </c>
      <c r="G56" s="13"/>
    </row>
    <row r="57" spans="1:7" hidden="1"/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40"/>
  <sheetViews>
    <sheetView tabSelected="1" topLeftCell="A10" workbookViewId="0">
      <selection activeCell="E32" sqref="E32"/>
    </sheetView>
  </sheetViews>
  <sheetFormatPr defaultRowHeight="15"/>
  <cols>
    <col min="3" max="3" width="11.42578125" bestFit="1" customWidth="1"/>
    <col min="4" max="4" width="54.5703125" customWidth="1"/>
    <col min="5" max="5" width="27" bestFit="1" customWidth="1"/>
    <col min="6" max="6" width="22.85546875" customWidth="1"/>
    <col min="7" max="7" width="28.85546875" hidden="1" customWidth="1"/>
  </cols>
  <sheetData>
    <row r="5" spans="3:7" ht="54" customHeight="1">
      <c r="C5" s="88" t="s">
        <v>1</v>
      </c>
      <c r="D5" s="88"/>
      <c r="E5" s="88"/>
      <c r="F5" s="88"/>
      <c r="G5" s="88"/>
    </row>
    <row r="6" spans="3:7">
      <c r="C6" s="89" t="str">
        <f>IF(org=0,"Не определено",org)</f>
        <v>ООО "Энергонефть Томск"</v>
      </c>
      <c r="D6" s="89"/>
      <c r="E6" s="89"/>
      <c r="F6" s="89"/>
      <c r="G6" s="89"/>
    </row>
    <row r="7" spans="3:7">
      <c r="C7" s="39"/>
      <c r="D7" s="42"/>
      <c r="E7" s="42"/>
      <c r="F7" s="41"/>
      <c r="G7" s="41"/>
    </row>
    <row r="8" spans="3:7" ht="15.75" thickBot="1">
      <c r="C8" s="40" t="s">
        <v>52</v>
      </c>
      <c r="D8" s="71" t="s">
        <v>53</v>
      </c>
      <c r="E8" s="72" t="s">
        <v>54</v>
      </c>
      <c r="F8" s="71" t="s">
        <v>55</v>
      </c>
      <c r="G8" s="71" t="s">
        <v>56</v>
      </c>
    </row>
    <row r="9" spans="3:7" ht="15.75" thickTop="1">
      <c r="C9" s="49" t="s">
        <v>57</v>
      </c>
      <c r="D9" s="49" t="s">
        <v>58</v>
      </c>
      <c r="E9" s="49" t="s">
        <v>59</v>
      </c>
      <c r="F9" s="49" t="s">
        <v>60</v>
      </c>
      <c r="G9" s="49" t="s">
        <v>61</v>
      </c>
    </row>
    <row r="10" spans="3:7" ht="33.75">
      <c r="C10" s="73" t="s">
        <v>57</v>
      </c>
      <c r="D10" s="51" t="s">
        <v>62</v>
      </c>
      <c r="E10" s="53"/>
      <c r="F10" s="56"/>
      <c r="G10" s="60">
        <v>0</v>
      </c>
    </row>
    <row r="11" spans="3:7" ht="45">
      <c r="C11" s="73" t="s">
        <v>63</v>
      </c>
      <c r="D11" s="74" t="s">
        <v>64</v>
      </c>
      <c r="E11" s="52"/>
      <c r="F11" s="57"/>
      <c r="G11" s="61"/>
    </row>
    <row r="12" spans="3:7">
      <c r="C12" s="73" t="s">
        <v>65</v>
      </c>
      <c r="D12" s="74" t="s">
        <v>66</v>
      </c>
      <c r="E12" s="54"/>
      <c r="F12" s="51"/>
      <c r="G12" s="60">
        <v>0</v>
      </c>
    </row>
    <row r="13" spans="3:7" ht="22.5">
      <c r="C13" s="73" t="s">
        <v>67</v>
      </c>
      <c r="D13" s="75" t="s">
        <v>90</v>
      </c>
      <c r="E13" s="66" t="s">
        <v>89</v>
      </c>
      <c r="F13" s="51"/>
      <c r="G13" s="63"/>
    </row>
    <row r="14" spans="3:7" hidden="1">
      <c r="C14" s="46"/>
      <c r="D14" s="48" t="s">
        <v>66</v>
      </c>
      <c r="E14" s="55"/>
      <c r="F14" s="58"/>
      <c r="G14" s="62"/>
    </row>
    <row r="15" spans="3:7">
      <c r="C15" s="73" t="s">
        <v>69</v>
      </c>
      <c r="D15" s="74" t="s">
        <v>70</v>
      </c>
      <c r="E15" s="54"/>
      <c r="F15" s="51"/>
      <c r="G15" s="60"/>
    </row>
    <row r="16" spans="3:7">
      <c r="C16" s="73" t="s">
        <v>68</v>
      </c>
      <c r="D16" s="75" t="s">
        <v>91</v>
      </c>
      <c r="E16" s="50"/>
      <c r="F16" s="65"/>
      <c r="G16" s="61"/>
    </row>
    <row r="17" spans="3:7" hidden="1">
      <c r="C17" s="69" t="e">
        <f>IF(rate_suppliers="да",#REF!&amp;".1."&amp;A17,IF(rate_suppliers="нет",#REF!&amp;".1",C16))</f>
        <v>#REF!</v>
      </c>
      <c r="D17" s="76"/>
      <c r="E17" s="50"/>
      <c r="F17" s="65"/>
      <c r="G17" s="61"/>
    </row>
    <row r="18" spans="3:7">
      <c r="C18" s="77" t="s">
        <v>71</v>
      </c>
      <c r="D18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18" s="44">
        <f>[2]Стандарты!$F$17</f>
        <v>267.69</v>
      </c>
      <c r="F18" s="65"/>
      <c r="G18" s="63"/>
    </row>
    <row r="19" spans="3:7" hidden="1">
      <c r="C19" s="77" t="str">
        <f>C18&amp;".1"</f>
        <v>1.3.1.1.1</v>
      </c>
      <c r="D19" s="78" t="str">
        <f>name_dblRate_1 &amp; ", " &amp; unit_tariff_double_rate_p</f>
        <v>потребление, руб/м3</v>
      </c>
      <c r="E19" s="50"/>
      <c r="F19" s="59"/>
      <c r="G19" s="61"/>
    </row>
    <row r="20" spans="3:7" hidden="1">
      <c r="C20" s="77" t="str">
        <f>C18&amp;".2"</f>
        <v>1.3.1.1.2</v>
      </c>
      <c r="D20" s="78" t="str">
        <f>name_dblRate_2 &amp; ", " &amp; unit_tariff_double_rate_c</f>
        <v>содержание, тыс руб в месяц/м3/час</v>
      </c>
      <c r="E20" s="50"/>
      <c r="F20" s="59"/>
      <c r="G20" s="61"/>
    </row>
    <row r="21" spans="3:7" hidden="1">
      <c r="C21" s="79"/>
      <c r="D21" s="80" t="s">
        <v>72</v>
      </c>
      <c r="E21" s="81"/>
      <c r="F21" s="81"/>
      <c r="G21" s="82"/>
    </row>
    <row r="22" spans="3:7">
      <c r="C22" s="77" t="str">
        <f>C16&amp;".2"</f>
        <v>1.3.1.2</v>
      </c>
      <c r="D22" s="83" t="str">
        <f>IF(group_rates="","",IF(group_rates=[1]TEHSHEET!$S$4,[1]TEHSHEET!$R$7,""))&amp;", руб/Гкал"</f>
        <v>компонент на тепловую энергию, руб/Гкал</v>
      </c>
      <c r="E22" s="44">
        <f>[3]предложение!$E$15</f>
        <v>3803.15</v>
      </c>
      <c r="F22" s="65"/>
      <c r="G22" s="63"/>
    </row>
    <row r="23" spans="3:7">
      <c r="C23" s="73" t="s">
        <v>73</v>
      </c>
      <c r="D23" s="75" t="s">
        <v>92</v>
      </c>
      <c r="E23" s="50"/>
      <c r="F23" s="65"/>
      <c r="G23" s="61"/>
    </row>
    <row r="24" spans="3:7" hidden="1">
      <c r="C24" s="69" t="e">
        <f>IF(rate_suppliers="да",#REF!&amp;".1."&amp;A24,IF(rate_suppliers="нет",#REF!&amp;".1",C23))</f>
        <v>#REF!</v>
      </c>
      <c r="D24" s="76"/>
      <c r="E24" s="50"/>
      <c r="F24" s="65"/>
      <c r="G24" s="61"/>
    </row>
    <row r="25" spans="3:7">
      <c r="C25" s="77" t="s">
        <v>74</v>
      </c>
      <c r="D25" s="68" t="str">
        <f>IF(group_rates="","",IF(group_rates=[1]TEHSHEET!$S$4,[1]TEHSHEET!$R$4,group_rates)) &amp; IF(double_rate_tariff="да",,", "&amp;unit_tariff_single_rate)</f>
        <v>компонент на холодную воду, руб/м3</v>
      </c>
      <c r="E25" s="44">
        <f>[2]Стандарты!$F$20</f>
        <v>291.97000000000003</v>
      </c>
      <c r="F25" s="65"/>
      <c r="G25" s="63"/>
    </row>
    <row r="26" spans="3:7" hidden="1">
      <c r="C26" s="77" t="str">
        <f>C25&amp;".1"</f>
        <v>1.3.2.1.1</v>
      </c>
      <c r="D26" s="78" t="str">
        <f>name_dblRate_1 &amp; ", " &amp; unit_tariff_double_rate_p</f>
        <v>потребление, руб/м3</v>
      </c>
      <c r="E26" s="50"/>
      <c r="F26" s="59"/>
      <c r="G26" s="61"/>
    </row>
    <row r="27" spans="3:7" hidden="1">
      <c r="C27" s="77" t="str">
        <f>C25&amp;".2"</f>
        <v>1.3.2.1.2</v>
      </c>
      <c r="D27" s="78" t="str">
        <f>name_dblRate_2 &amp; ", " &amp; unit_tariff_double_rate_c</f>
        <v>содержание, тыс руб в месяц/м3/час</v>
      </c>
      <c r="E27" s="50"/>
      <c r="F27" s="59"/>
      <c r="G27" s="61"/>
    </row>
    <row r="28" spans="3:7" hidden="1">
      <c r="C28" s="79"/>
      <c r="D28" s="80" t="s">
        <v>72</v>
      </c>
      <c r="E28" s="81"/>
      <c r="F28" s="81"/>
      <c r="G28" s="82"/>
    </row>
    <row r="29" spans="3:7">
      <c r="C29" s="77" t="str">
        <f>C23&amp;".2"</f>
        <v>1.3.2.2</v>
      </c>
      <c r="D29" s="83" t="str">
        <f>IF(group_rates="","",IF(group_rates=[1]TEHSHEET!$S$4,[1]TEHSHEET!$R$7,""))&amp;", руб/Гкал"</f>
        <v>компонент на тепловую энергию, руб/Гкал</v>
      </c>
      <c r="E29" s="44">
        <f>[3]предложение!$E$21</f>
        <v>4193.3100000000004</v>
      </c>
      <c r="F29" s="65"/>
      <c r="G29" s="63"/>
    </row>
    <row r="30" spans="3:7">
      <c r="C30" s="46"/>
      <c r="D30" s="67" t="s">
        <v>70</v>
      </c>
      <c r="E30" s="50"/>
      <c r="F30" s="59"/>
      <c r="G30" s="61"/>
    </row>
    <row r="31" spans="3:7">
      <c r="C31" s="73" t="s">
        <v>75</v>
      </c>
      <c r="D31" s="74" t="s">
        <v>76</v>
      </c>
      <c r="E31" s="84" t="s">
        <v>95</v>
      </c>
      <c r="F31" s="51"/>
      <c r="G31" s="63"/>
    </row>
    <row r="32" spans="3:7" ht="45">
      <c r="C32" s="73" t="s">
        <v>77</v>
      </c>
      <c r="D32" s="74" t="s">
        <v>78</v>
      </c>
      <c r="E32" s="90" t="s">
        <v>96</v>
      </c>
      <c r="F32" s="85"/>
      <c r="G32" s="63"/>
    </row>
    <row r="33" spans="3:7" ht="45">
      <c r="C33" s="73" t="s">
        <v>79</v>
      </c>
      <c r="D33" s="74" t="s">
        <v>80</v>
      </c>
      <c r="E33" s="84">
        <f>SUM(E34:E36)</f>
        <v>19103.663666531909</v>
      </c>
      <c r="F33" s="51"/>
      <c r="G33" s="63"/>
    </row>
    <row r="34" spans="3:7">
      <c r="C34" s="73" t="s">
        <v>81</v>
      </c>
      <c r="D34" s="75" t="s">
        <v>91</v>
      </c>
      <c r="E34" s="44">
        <f>'[4]покупка воды'!$F$25/1000</f>
        <v>9059.3255939999981</v>
      </c>
      <c r="F34" s="51"/>
      <c r="G34" s="63"/>
    </row>
    <row r="35" spans="3:7">
      <c r="C35" s="73" t="s">
        <v>82</v>
      </c>
      <c r="D35" s="75" t="s">
        <v>92</v>
      </c>
      <c r="E35" s="44">
        <f>'[4]покупка воды'!$G$25/1000</f>
        <v>10044.338072531909</v>
      </c>
      <c r="F35" s="51"/>
      <c r="G35" s="63"/>
    </row>
    <row r="36" spans="3:7" hidden="1">
      <c r="C36" s="46"/>
      <c r="D36" s="48" t="s">
        <v>83</v>
      </c>
      <c r="E36" s="47"/>
      <c r="F36" s="58"/>
      <c r="G36" s="64"/>
    </row>
    <row r="37" spans="3:7">
      <c r="C37" s="73" t="s">
        <v>84</v>
      </c>
      <c r="D37" s="74" t="str">
        <f>"Годовой объем отпущеной в сеть воды, "&amp;unit_tariff_useful_output</f>
        <v>Годовой объем отпущеной в сеть воды, тыс м3</v>
      </c>
      <c r="E37" s="52"/>
      <c r="F37" s="51"/>
      <c r="G37" s="60">
        <v>0</v>
      </c>
    </row>
    <row r="38" spans="3:7">
      <c r="C38" s="73" t="s">
        <v>85</v>
      </c>
      <c r="D38" s="75" t="s">
        <v>95</v>
      </c>
      <c r="E38" s="44">
        <f>('[4]покупка воды'!$F$26+'[4]покупка воды'!$G$26)/1000</f>
        <v>68.245000000000005</v>
      </c>
      <c r="F38" s="51"/>
      <c r="G38" s="63"/>
    </row>
    <row r="39" spans="3:7" hidden="1">
      <c r="C39" s="46"/>
      <c r="D39" s="48" t="str">
        <f>"Годовой объем отпущеной в сеть воды, "&amp;unit_tariff_useful_output</f>
        <v>Годовой объем отпущеной в сеть воды, тыс м3</v>
      </c>
      <c r="E39" s="43"/>
      <c r="F39" s="51"/>
      <c r="G39" s="51"/>
    </row>
    <row r="40" spans="3:7" ht="150" hidden="1">
      <c r="C40" s="73" t="s">
        <v>86</v>
      </c>
      <c r="D40" s="74" t="s">
        <v>87</v>
      </c>
      <c r="E40" s="45">
        <v>0</v>
      </c>
      <c r="F40" s="51"/>
      <c r="G40" s="86"/>
    </row>
  </sheetData>
  <mergeCells count="2">
    <mergeCell ref="C5:G5"/>
    <mergeCell ref="C6:G6"/>
  </mergeCells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D17 D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32">
      <formula1>900</formula1>
    </dataValidation>
    <dataValidation type="decimal" allowBlank="1" showErrorMessage="1" errorTitle="Ошибка" error="Допускается ввод только неотрицательных чисел!" sqref="E40 E14 E16:E20 E22:E27 E29 E38 E34:E3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11 F3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0 G11 G16:G20 G22:G27 G29 G38 G13:G14 G31:G36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Евдокимова Анна Владимировна</cp:lastModifiedBy>
  <dcterms:created xsi:type="dcterms:W3CDTF">2015-05-07T04:56:04Z</dcterms:created>
  <dcterms:modified xsi:type="dcterms:W3CDTF">2017-05-03T02:13:38Z</dcterms:modified>
</cp:coreProperties>
</file>