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D51" i="3" l="1"/>
  <c r="D50" i="3"/>
  <c r="C49" i="3"/>
  <c r="D46" i="3"/>
  <c r="D47" i="3" s="1"/>
  <c r="D44" i="3"/>
  <c r="D45" i="3" s="1"/>
  <c r="D43" i="3" s="1"/>
  <c r="C43" i="3"/>
  <c r="D41" i="3"/>
  <c r="C38" i="3"/>
  <c r="C37" i="3"/>
  <c r="C36" i="3"/>
  <c r="C35" i="3"/>
  <c r="B35" i="3"/>
  <c r="B36" i="3" s="1"/>
  <c r="B38" i="3"/>
  <c r="C32" i="3"/>
  <c r="C31" i="3"/>
  <c r="C30" i="3"/>
  <c r="C29" i="3"/>
  <c r="D28" i="3"/>
  <c r="D34" i="3" s="1"/>
  <c r="B29" i="3"/>
  <c r="C26" i="3"/>
  <c r="C25" i="3"/>
  <c r="C24" i="3"/>
  <c r="C23" i="3"/>
  <c r="B23" i="3"/>
  <c r="B24" i="3" s="1"/>
  <c r="D22" i="3"/>
  <c r="B26" i="3"/>
  <c r="C20" i="3"/>
  <c r="C19" i="3"/>
  <c r="C18" i="3"/>
  <c r="C17" i="3"/>
  <c r="D16" i="3"/>
  <c r="B17" i="3"/>
  <c r="C15" i="3"/>
  <c r="B5" i="3"/>
  <c r="B19" i="3" l="1"/>
  <c r="B18" i="3"/>
  <c r="B31" i="3"/>
  <c r="B30" i="3"/>
  <c r="B20" i="3"/>
  <c r="B25" i="3"/>
  <c r="B32" i="3"/>
  <c r="B37" i="3"/>
</calcChain>
</file>

<file path=xl/sharedStrings.xml><?xml version="1.0" encoding="utf-8"?>
<sst xmlns="http://schemas.openxmlformats.org/spreadsheetml/2006/main" count="126" uniqueCount="105">
  <si>
    <t>Версия 1.1.1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</si>
  <si>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</si>
  <si>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</si>
  <si>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</si>
  <si>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</si>
  <si>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</si>
  <si>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</si>
  <si>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</si>
  <si>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</si>
  <si>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</si>
  <si>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</si>
  <si>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</si>
  <si>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</si>
  <si>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</si>
  <si>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</si>
  <si>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</si>
  <si>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</si>
  <si>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</si>
  <si>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</si>
  <si>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</si>
  <si>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</si>
  <si>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</si>
  <si>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</si>
  <si>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</si>
  <si>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</si>
  <si>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</si>
  <si>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</si>
  <si>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</si>
  <si>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тепловую энергию (мощность)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</si>
  <si>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</si>
  <si>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</si>
  <si>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</si>
  <si>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</si>
  <si>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</si>
  <si>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</si>
  <si>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</si>
  <si>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</si>
  <si>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</si>
  <si>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</si>
  <si>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</si>
  <si>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</si>
  <si>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</si>
  <si>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</si>
  <si>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</si>
  <si>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</si>
  <si>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</si>
  <si>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</si>
  <si>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</si>
  <si>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</si>
  <si>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</si>
  <si>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</si>
  <si>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</si>
  <si>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</si>
  <si>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</si>
  <si>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</si>
  <si>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</si>
  <si>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</si>
  <si>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</si>
  <si>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</si>
  <si>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</si>
  <si>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</si>
  <si>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</si>
  <si>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</si>
  <si>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</si>
  <si>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</si>
  <si>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</si>
  <si>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</si>
  <si>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</si>
  <si>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</si>
  <si>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1.2.1</t>
  </si>
  <si>
    <t>Добавить метод</t>
  </si>
  <si>
    <t>1.3.</t>
  </si>
  <si>
    <t>1.3.1</t>
  </si>
  <si>
    <t>Добавить поставщика</t>
  </si>
  <si>
    <t>1.3.2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</si>
  <si>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</si>
  <si>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</si>
  <si>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</si>
  <si>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</si>
  <si>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</si>
  <si>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</si>
  <si>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1.6.1</t>
  </si>
  <si>
    <t>1.6.2</t>
  </si>
  <si>
    <t>Добавить НВВ</t>
  </si>
  <si>
    <t>1.7.</t>
  </si>
  <si>
    <t>1.7.1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</si>
  <si>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</si>
  <si>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</si>
  <si>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</si>
  <si>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01.01.2017</t>
  </si>
  <si>
    <t>31.12.2018</t>
  </si>
  <si>
    <t>С 01.01.2017 по 31.12.2017</t>
  </si>
  <si>
    <t>метод индексации установленных тарифов</t>
  </si>
  <si>
    <t>С 01.01.2018 по 31.12.2018</t>
  </si>
  <si>
    <t>С 01.01.2017 по 30.06.2017</t>
  </si>
  <si>
    <t>С 01.07.2017 по 31.12.2017</t>
  </si>
  <si>
    <t>С 01.01.2018 по 30.06.2018</t>
  </si>
  <si>
    <t>С 01.07.2018 по 31.12.2018</t>
  </si>
  <si>
    <t>1.2.2</t>
  </si>
  <si>
    <t>1.3.3</t>
  </si>
  <si>
    <t>1.3.4</t>
  </si>
  <si>
    <t>1.6.3</t>
  </si>
  <si>
    <t>1.6.4</t>
  </si>
  <si>
    <t>1.7.2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</si>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</sst>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7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9">
    <xf numFmtId="0" fontId="0" fillId="0" borderId="0" xfId="0"/>
    <xf numFmtId="49" fontId="2" fillId="0" borderId="0" xfId="1">
      <alignment vertical="top"/>
    </xf>
    <xf numFmtId="0" fontId="9" fillId="0" borderId="0" xfId="58" applyFont="1" applyAlignment="1" applyProtection="1">
      <alignment vertical="center" wrapText="1"/>
    </xf>
    <xf numFmtId="0" fontId="9" fillId="0" borderId="0" xfId="58" applyFont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vertical="center" wrapText="1"/>
    </xf>
    <xf numFmtId="0" fontId="2" fillId="0" borderId="0" xfId="58" applyFont="1" applyBorder="1" applyAlignment="1" applyProtection="1">
      <alignment vertical="center" wrapText="1"/>
    </xf>
    <xf numFmtId="0" fontId="2" fillId="0" borderId="0" xfId="58" applyFont="1" applyAlignment="1" applyProtection="1">
      <alignment horizontal="right" vertical="center"/>
    </xf>
    <xf numFmtId="0" fontId="18" fillId="8" borderId="0" xfId="58" applyFont="1" applyFill="1" applyBorder="1" applyAlignment="1" applyProtection="1">
      <alignment vertical="center" wrapText="1"/>
    </xf>
    <xf numFmtId="0" fontId="8" fillId="8" borderId="0" xfId="58" applyFont="1" applyFill="1" applyBorder="1" applyAlignment="1" applyProtection="1">
      <alignment vertical="center" wrapText="1"/>
    </xf>
    <xf numFmtId="0" fontId="2" fillId="8" borderId="0" xfId="58" applyFont="1" applyFill="1" applyBorder="1" applyAlignment="1" applyProtection="1">
      <alignment horizontal="right" vertical="center" wrapText="1" indent="1"/>
    </xf>
    <xf numFmtId="0" fontId="19" fillId="8" borderId="0" xfId="58" applyFont="1" applyFill="1" applyBorder="1" applyAlignment="1" applyProtection="1">
      <alignment horizontal="center" vertical="center" wrapText="1"/>
    </xf>
    <xf numFmtId="0" fontId="9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horizontal="center" vertical="center" wrapText="1"/>
    </xf>
    <xf numFmtId="14" fontId="2" fillId="8" borderId="0" xfId="58" applyNumberFormat="1" applyFont="1" applyFill="1" applyBorder="1" applyAlignment="1" applyProtection="1">
      <alignment horizontal="center" vertical="center" wrapText="1"/>
    </xf>
    <xf numFmtId="0" fontId="17" fillId="0" borderId="0" xfId="58" applyFont="1" applyAlignment="1" applyProtection="1">
      <alignment horizontal="center" vertical="center" wrapText="1"/>
    </xf>
    <xf numFmtId="0" fontId="20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right" vertical="center" wrapText="1" indent="1"/>
    </xf>
    <xf numFmtId="0" fontId="2" fillId="0" borderId="0" xfId="58" applyFont="1" applyFill="1" applyAlignment="1" applyProtection="1">
      <alignment vertical="center"/>
    </xf>
    <xf numFmtId="49" fontId="2" fillId="8" borderId="0" xfId="58" applyNumberFormat="1" applyFont="1" applyFill="1" applyBorder="1" applyAlignment="1" applyProtection="1">
      <alignment horizontal="right" vertical="center" wrapText="1" indent="1"/>
    </xf>
    <xf numFmtId="49" fontId="18" fillId="8" borderId="0" xfId="58" applyNumberFormat="1" applyFont="1" applyFill="1" applyBorder="1" applyAlignment="1" applyProtection="1">
      <alignment horizontal="center" vertical="center" wrapText="1"/>
    </xf>
    <xf numFmtId="0" fontId="2" fillId="8" borderId="7" xfId="58" applyFont="1" applyFill="1" applyBorder="1" applyAlignment="1" applyProtection="1">
      <alignment horizontal="right" vertical="center" wrapText="1" indent="1"/>
    </xf>
    <xf numFmtId="49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8" applyFont="1" applyAlignment="1" applyProtection="1">
      <alignment vertical="center" wrapText="1"/>
    </xf>
    <xf numFmtId="49" fontId="2" fillId="7" borderId="8" xfId="58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center" vertical="top" wrapText="1"/>
    </xf>
    <xf numFmtId="0" fontId="2" fillId="7" borderId="8" xfId="58" applyFont="1" applyFill="1" applyBorder="1" applyAlignment="1" applyProtection="1">
      <alignment horizontal="center" vertical="center"/>
    </xf>
    <xf numFmtId="49" fontId="2" fillId="0" borderId="8" xfId="58" applyNumberFormat="1" applyFont="1" applyFill="1" applyBorder="1" applyAlignment="1" applyProtection="1">
      <alignment horizontal="center" vertical="center" wrapText="1"/>
    </xf>
    <xf numFmtId="0" fontId="33" fillId="0" borderId="0" xfId="58" applyFont="1" applyAlignment="1" applyProtection="1">
      <alignment horizontal="center" vertical="center" wrapText="1"/>
    </xf>
    <xf numFmtId="49" fontId="2" fillId="11" borderId="8" xfId="59" applyNumberFormat="1" applyFont="1" applyFill="1" applyBorder="1" applyAlignment="1" applyProtection="1">
      <alignment horizontal="center" vertical="center" wrapText="1"/>
    </xf>
    <xf numFmtId="0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8" applyNumberFormat="1" applyFont="1" applyFill="1" applyAlignment="1" applyProtection="1">
      <alignment horizontal="left" vertical="center" wrapText="1"/>
    </xf>
    <xf numFmtId="0" fontId="33" fillId="0" borderId="0" xfId="58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 wrapText="1"/>
    </xf>
    <xf numFmtId="14" fontId="33" fillId="0" borderId="0" xfId="58" applyNumberFormat="1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/>
    </xf>
    <xf numFmtId="0" fontId="33" fillId="0" borderId="0" xfId="58" applyFont="1" applyFill="1" applyBorder="1" applyAlignment="1" applyProtection="1">
      <alignment horizontal="left" vertical="center" wrapText="1"/>
    </xf>
    <xf numFmtId="49" fontId="33" fillId="0" borderId="0" xfId="58" applyNumberFormat="1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vertical="center" wrapText="1"/>
    </xf>
    <xf numFmtId="0" fontId="2" fillId="8" borderId="6" xfId="60" applyFont="1" applyFill="1" applyBorder="1" applyAlignment="1" applyProtection="1">
      <alignment horizontal="center" vertical="center" wrapText="1"/>
    </xf>
    <xf numFmtId="0" fontId="8" fillId="8" borderId="0" xfId="60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horizontal="center" vertical="center" wrapText="1"/>
    </xf>
    <xf numFmtId="0" fontId="2" fillId="0" borderId="8" xfId="60" applyFont="1" applyFill="1" applyBorder="1" applyAlignment="1" applyProtection="1">
      <alignment vertical="center" wrapText="1"/>
    </xf>
    <xf numFmtId="4" fontId="2" fillId="9" borderId="8" xfId="60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60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60" applyNumberFormat="1" applyFont="1" applyFill="1" applyBorder="1" applyAlignment="1" applyProtection="1">
      <alignment horizontal="center" vertical="center" wrapText="1"/>
    </xf>
    <xf numFmtId="4" fontId="9" fillId="0" borderId="13" xfId="60" applyNumberFormat="1" applyFont="1" applyFill="1" applyBorder="1" applyAlignment="1" applyProtection="1">
      <alignment horizontal="right" vertical="center" wrapText="1"/>
    </xf>
    <xf numFmtId="0" fontId="9" fillId="0" borderId="8" xfId="60" applyFont="1" applyFill="1" applyBorder="1" applyAlignment="1" applyProtection="1">
      <alignment horizontal="left" vertical="center" wrapText="1" indent="2"/>
    </xf>
    <xf numFmtId="0" fontId="2" fillId="0" borderId="8" xfId="60" applyFont="1" applyFill="1" applyBorder="1" applyAlignment="1" applyProtection="1">
      <alignment horizontal="left" vertical="center" wrapText="1" indent="3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60" applyNumberFormat="1" applyFont="1" applyFill="1" applyBorder="1" applyAlignment="1" applyProtection="1">
      <alignment horizontal="right" vertical="center" wrapText="1"/>
    </xf>
    <xf numFmtId="0" fontId="2" fillId="0" borderId="18" xfId="60" applyFont="1" applyFill="1" applyBorder="1" applyAlignment="1" applyProtection="1">
      <alignment horizontal="left" vertical="center" wrapText="1"/>
    </xf>
    <xf numFmtId="0" fontId="33" fillId="0" borderId="8" xfId="60" applyFont="1" applyFill="1" applyBorder="1" applyAlignment="1" applyProtection="1">
      <alignment vertical="center" wrapText="1"/>
    </xf>
    <xf numFmtId="0" fontId="33" fillId="0" borderId="18" xfId="60" applyFont="1" applyFill="1" applyBorder="1" applyAlignment="1" applyProtection="1">
      <alignment vertical="center" wrapText="1"/>
    </xf>
    <xf numFmtId="0" fontId="33" fillId="8" borderId="13" xfId="60" applyFont="1" applyFill="1" applyBorder="1" applyAlignment="1" applyProtection="1">
      <alignment vertical="center" wrapText="1"/>
    </xf>
    <xf numFmtId="4" fontId="33" fillId="8" borderId="13" xfId="60" applyNumberFormat="1" applyFont="1" applyFill="1" applyBorder="1" applyAlignment="1" applyProtection="1">
      <alignment horizontal="right" vertical="center" wrapText="1"/>
    </xf>
    <xf numFmtId="0" fontId="2" fillId="0" borderId="19" xfId="60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60" applyFont="1" applyFill="1" applyBorder="1" applyAlignment="1" applyProtection="1">
      <alignment horizontal="left" vertical="center" wrapText="1"/>
    </xf>
    <xf numFmtId="0" fontId="2" fillId="8" borderId="8" xfId="60" applyFont="1" applyFill="1" applyBorder="1" applyAlignment="1" applyProtection="1">
      <alignment horizontal="left" vertical="center" wrapText="1"/>
    </xf>
    <xf numFmtId="0" fontId="33" fillId="0" borderId="18" xfId="60" applyFont="1" applyFill="1" applyBorder="1" applyAlignment="1" applyProtection="1">
      <alignment horizontal="left" vertical="center" wrapText="1"/>
    </xf>
    <xf numFmtId="49" fontId="2" fillId="8" borderId="8" xfId="60" applyNumberFormat="1" applyFont="1" applyFill="1" applyBorder="1" applyAlignment="1" applyProtection="1">
      <alignment horizontal="left" vertical="center" wrapText="1"/>
    </xf>
    <xf numFmtId="49" fontId="9" fillId="8" borderId="8" xfId="60" applyNumberFormat="1" applyFont="1" applyFill="1" applyBorder="1" applyAlignment="1" applyProtection="1">
      <alignment horizontal="left" vertical="center" wrapText="1"/>
    </xf>
    <xf numFmtId="49" fontId="2" fillId="5" borderId="8" xfId="60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60" applyNumberFormat="1" applyFont="1" applyFill="1" applyBorder="1" applyAlignment="1" applyProtection="1">
      <alignment horizontal="left" vertical="center" wrapText="1"/>
    </xf>
    <xf numFmtId="0" fontId="33" fillId="8" borderId="8" xfId="60" applyFont="1" applyFill="1" applyBorder="1" applyAlignment="1" applyProtection="1">
      <alignment horizontal="left" vertical="center" wrapText="1"/>
    </xf>
    <xf numFmtId="0" fontId="2" fillId="9" borderId="8" xfId="60" applyNumberFormat="1" applyFont="1" applyFill="1" applyBorder="1" applyAlignment="1" applyProtection="1">
      <alignment horizontal="left" vertical="center" wrapText="1"/>
      <protection locked="0"/>
    </xf>
    <xf numFmtId="0" fontId="2" fillId="7" borderId="8" xfId="60" applyNumberFormat="1" applyFont="1" applyFill="1" applyBorder="1" applyAlignment="1" applyProtection="1">
      <alignment horizontal="right" vertical="center" wrapText="1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59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1"/>
    </xf>
    <xf numFmtId="0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2"/>
    </xf>
    <xf numFmtId="49" fontId="0" fillId="5" borderId="8" xfId="6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60" applyFont="1" applyFill="1" applyBorder="1" applyAlignment="1" applyProtection="1">
      <alignment horizontal="left" vertical="center" wrapText="1" indent="4"/>
    </xf>
    <xf numFmtId="0" fontId="0" fillId="0" borderId="8" xfId="60" applyFont="1" applyFill="1" applyBorder="1" applyAlignment="1" applyProtection="1">
      <alignment horizontal="left" vertical="center" wrapText="1" indent="3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" fontId="0" fillId="7" borderId="8" xfId="60" applyNumberFormat="1" applyFont="1" applyFill="1" applyBorder="1" applyAlignment="1" applyProtection="1">
      <alignment horizontal="right" vertical="center" wrapText="1"/>
    </xf>
    <xf numFmtId="0" fontId="15" fillId="0" borderId="15" xfId="61" applyFont="1" applyBorder="1" applyAlignment="1">
      <alignment horizontal="center" vertical="center" wrapText="1"/>
    </xf>
    <xf numFmtId="0" fontId="15" fillId="0" borderId="14" xfId="61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</cellXfs>
  <cellStyles count="6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14 3" xfId="47"/>
    <cellStyle name="Обычный 2" xfId="48"/>
    <cellStyle name="Обычный 2 10" xfId="49"/>
    <cellStyle name="Обычный 2 10 2" xfId="50"/>
    <cellStyle name="Обычный 2 14" xfId="51"/>
    <cellStyle name="Обычный 2 2" xfId="52"/>
    <cellStyle name="Обычный 2 8" xfId="53"/>
    <cellStyle name="Обычный 2_Новая инструкция1_фст" xfId="54"/>
    <cellStyle name="Обычный 3" xfId="55"/>
    <cellStyle name="Обычный 3 3" xfId="56"/>
    <cellStyle name="Обычный 3 3 2" xfId="57"/>
    <cellStyle name="Обычный 4" xfId="1"/>
    <cellStyle name="Обычный_SIMPLE_1_massive2" xfId="58"/>
    <cellStyle name="Обычный_ЖКУ_проект3" xfId="59"/>
    <cellStyle name="Обычный_Мониторинг инвестиций" xfId="60"/>
    <cellStyle name="Обычный_Шаблон по источникам для Модуля Реестр (2)" xfId="61"/>
    <cellStyle name="Процентный 10" xfId="62"/>
    <cellStyle name="Процентный 2" xfId="63"/>
    <cellStyle name="Стиль 1" xfId="64"/>
    <cellStyle name="Формула" xfId="65"/>
    <cellStyle name="ФормулаВБ_Мониторинг инвестиций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219075</xdr:colOff>
      <xdr:row>7</xdr:row>
      <xdr:rowOff>0</xdr:rowOff>
    </xdr:to>
    <xdr:pic macro="[1]!modInfo.MainSheetHelp">
      <xdr:nvPicPr>
        <xdr:cNvPr id="11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3000375</xdr:colOff>
      <xdr:row>41</xdr:row>
      <xdr:rowOff>0</xdr:rowOff>
    </xdr:from>
    <xdr:to>
      <xdr:col>3</xdr:col>
      <xdr:colOff>0</xdr:colOff>
      <xdr:row>41</xdr:row>
      <xdr:rowOff>571500</xdr:rowOff>
    </xdr:to>
    <xdr:pic macro="[1]!modInfo.MainSheetHelp">
      <xdr:nvPicPr>
        <xdr:cNvPr id="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971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12</xdr:row>
      <xdr:rowOff>0</xdr:rowOff>
    </xdr:from>
    <xdr:to>
      <xdr:col>3</xdr:col>
      <xdr:colOff>228600</xdr:colOff>
      <xdr:row>14</xdr:row>
      <xdr:rowOff>285750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4152900" y="3495675"/>
          <a:ext cx="190500" cy="571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38100</xdr:colOff>
      <xdr:row>12</xdr:row>
      <xdr:rowOff>0</xdr:rowOff>
    </xdr:from>
    <xdr:to>
      <xdr:col>3</xdr:col>
      <xdr:colOff>228600</xdr:colOff>
      <xdr:row>14</xdr:row>
      <xdr:rowOff>285750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4152900" y="3495675"/>
          <a:ext cx="190500" cy="571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WARM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58;&#1077;&#1087;&#1083;&#1086;&#1089;&#1085;&#1072;&#1073;&#1078;&#1077;&#1085;&#1080;&#1077;/&#1058;&#1102;&#1084;&#1077;&#1085;&#1089;&#1082;&#1072;&#1103;%20&#1086;&#1073;&#1083;&#1072;&#1089;&#1090;&#1100;/&#1057;&#1084;&#1077;&#1090;&#1099;/&#1057;&#1084;&#1077;&#1090;&#1072;%20&#1088;&#1072;&#1089;&#1093;&#1086;&#1076;&#1086;&#1074;_&#1058;&#1045;&#1055;&#1051;&#1054;_&#1061;&#1052;&#1040;&#1054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да</v>
          </cell>
        </row>
        <row r="16">
          <cell r="F16" t="str">
            <v>01.01.2017</v>
          </cell>
        </row>
        <row r="17">
          <cell r="F17" t="str">
            <v>31.12.2018</v>
          </cell>
        </row>
        <row r="21">
          <cell r="F21" t="str">
            <v>ООО "Энергонефть Томск"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  <cell r="T5" t="str">
            <v>руб/м3</v>
          </cell>
        </row>
        <row r="10">
          <cell r="R10" t="str">
            <v>компонент на тепловую энергию</v>
          </cell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  <row r="11">
          <cell r="R11" t="str">
            <v>компонент на теплоноситель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тех парам"/>
      <sheetName val="Смета стар"/>
      <sheetName val="хим анализы"/>
      <sheetName val="Смета"/>
      <sheetName val="ф.5"/>
      <sheetName val="ф.12"/>
      <sheetName val="Лист8"/>
    </sheetNames>
    <sheetDataSet>
      <sheetData sheetId="0"/>
      <sheetData sheetId="1"/>
      <sheetData sheetId="2"/>
      <sheetData sheetId="3">
        <row r="139">
          <cell r="J139">
            <v>119734.85822846342</v>
          </cell>
          <cell r="O139">
            <v>116552.62739448329</v>
          </cell>
        </row>
        <row r="140">
          <cell r="J140">
            <v>6896.1999712288953</v>
          </cell>
          <cell r="O140">
            <v>6712.9175043647838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F66" sqref="F66"/>
    </sheetView>
  </sheetViews>
  <sheetFormatPr defaultRowHeight="15"/>
  <cols>
    <col min="2" max="2" width="9.140625" customWidth="1"/>
    <col min="3" max="3" width="9.140625" hidden="1" customWidth="1"/>
    <col min="5" max="5" width="27.85546875" customWidth="1"/>
    <col min="6" max="6" width="35.285156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8.5" customHeight="1">
      <c r="A5" s="1"/>
      <c r="B5" s="1"/>
      <c r="C5" s="1"/>
      <c r="D5" s="7"/>
      <c r="E5" s="86" t="s">
        <v>1</v>
      </c>
      <c r="F5" s="86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6</v>
      </c>
      <c r="F11" s="29" t="s">
        <v>7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8</v>
      </c>
      <c r="B13" s="1"/>
      <c r="C13" s="1"/>
      <c r="D13" s="7"/>
      <c r="E13" s="21" t="s">
        <v>9</v>
      </c>
      <c r="F13" s="29" t="s">
        <v>8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3"/>
      <c r="B15" s="1"/>
      <c r="C15" s="1"/>
      <c r="D15" s="11"/>
      <c r="E15" s="9"/>
      <c r="F15" s="13" t="s">
        <v>10</v>
      </c>
      <c r="G15" s="13"/>
      <c r="H15" s="1"/>
      <c r="I15" s="1"/>
    </row>
    <row r="16" spans="1:9" ht="27" customHeight="1">
      <c r="A16" s="34" t="s">
        <v>11</v>
      </c>
      <c r="B16" s="1"/>
      <c r="C16" s="1"/>
      <c r="D16" s="7"/>
      <c r="E16" s="21" t="s">
        <v>12</v>
      </c>
      <c r="F16" s="70" t="s">
        <v>89</v>
      </c>
      <c r="G16" s="13"/>
      <c r="H16" s="1"/>
      <c r="I16" s="1"/>
    </row>
    <row r="17" spans="1:10" ht="30.75" customHeight="1">
      <c r="A17" s="32" t="s">
        <v>13</v>
      </c>
      <c r="B17" s="1"/>
      <c r="C17" s="1"/>
      <c r="D17" s="7"/>
      <c r="E17" s="9" t="s">
        <v>14</v>
      </c>
      <c r="F17" s="70" t="s">
        <v>90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45" hidden="1">
      <c r="A19" s="1"/>
      <c r="B19" s="1"/>
      <c r="C19" s="1"/>
      <c r="D19" s="7"/>
      <c r="E19" s="21" t="s">
        <v>15</v>
      </c>
      <c r="F19" s="29" t="s">
        <v>7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25</v>
      </c>
      <c r="F28" s="30" t="s">
        <v>26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3"/>
      <c r="B30" s="1"/>
      <c r="C30" s="1"/>
      <c r="D30" s="11"/>
      <c r="E30" s="21" t="s">
        <v>27</v>
      </c>
      <c r="F30" s="29" t="s">
        <v>7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28</v>
      </c>
      <c r="B32" s="1"/>
      <c r="C32" s="1"/>
      <c r="D32" s="11"/>
      <c r="E32" s="21" t="s">
        <v>29</v>
      </c>
      <c r="F32" s="30" t="s">
        <v>28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9" t="s">
        <v>30</v>
      </c>
      <c r="F34" s="29" t="s">
        <v>7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31</v>
      </c>
      <c r="F36" s="30" t="s">
        <v>32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33</v>
      </c>
      <c r="F38" s="38"/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34</v>
      </c>
      <c r="G40" s="13"/>
    </row>
    <row r="41" spans="1:7" ht="33.75" hidden="1">
      <c r="A41" s="36"/>
      <c r="B41" s="37"/>
      <c r="C41" s="1"/>
      <c r="D41" s="20"/>
      <c r="E41" s="19" t="s">
        <v>35</v>
      </c>
      <c r="F41" s="22" t="s">
        <v>36</v>
      </c>
      <c r="G41" s="13"/>
    </row>
    <row r="42" spans="1:7" ht="33.75" hidden="1">
      <c r="A42" s="36"/>
      <c r="B42" s="37"/>
      <c r="C42" s="1"/>
      <c r="D42" s="20"/>
      <c r="E42" s="19" t="s">
        <v>37</v>
      </c>
      <c r="F42" s="22" t="s">
        <v>36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38</v>
      </c>
      <c r="G44" s="13"/>
    </row>
    <row r="45" spans="1:7" ht="19.5" hidden="1">
      <c r="A45" s="36"/>
      <c r="B45" s="37"/>
      <c r="C45" s="1"/>
      <c r="D45" s="20"/>
      <c r="E45" s="19" t="s">
        <v>39</v>
      </c>
      <c r="F45" s="22" t="s">
        <v>40</v>
      </c>
      <c r="G45" s="13"/>
    </row>
    <row r="46" spans="1:7" ht="19.5" hidden="1">
      <c r="A46" s="36"/>
      <c r="B46" s="37"/>
      <c r="C46" s="1"/>
      <c r="D46" s="20"/>
      <c r="E46" s="19" t="s">
        <v>41</v>
      </c>
      <c r="F46" s="22" t="s">
        <v>42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43</v>
      </c>
      <c r="G48" s="13"/>
    </row>
    <row r="49" spans="1:7" ht="19.5" hidden="1">
      <c r="A49" s="36"/>
      <c r="B49" s="37"/>
      <c r="C49" s="1"/>
      <c r="D49" s="20"/>
      <c r="E49" s="19" t="s">
        <v>39</v>
      </c>
      <c r="F49" s="22" t="s">
        <v>44</v>
      </c>
      <c r="G49" s="13"/>
    </row>
    <row r="50" spans="1:7" ht="19.5" hidden="1">
      <c r="A50" s="36"/>
      <c r="B50" s="37"/>
      <c r="C50" s="1"/>
      <c r="D50" s="20"/>
      <c r="E50" s="19" t="s">
        <v>41</v>
      </c>
      <c r="F50" s="22" t="s">
        <v>45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46</v>
      </c>
      <c r="G52" s="13"/>
    </row>
    <row r="53" spans="1:7" ht="19.5" hidden="1">
      <c r="A53" s="36"/>
      <c r="B53" s="37"/>
      <c r="C53" s="1"/>
      <c r="D53" s="20"/>
      <c r="E53" s="19" t="s">
        <v>39</v>
      </c>
      <c r="F53" s="22" t="s">
        <v>47</v>
      </c>
      <c r="G53" s="13"/>
    </row>
    <row r="54" spans="1:7" ht="19.5" hidden="1">
      <c r="A54" s="36"/>
      <c r="B54" s="37"/>
      <c r="C54" s="1"/>
      <c r="D54" s="20"/>
      <c r="E54" s="19" t="s">
        <v>48</v>
      </c>
      <c r="F54" s="22" t="s">
        <v>49</v>
      </c>
      <c r="G54" s="13"/>
    </row>
    <row r="55" spans="1:7" ht="19.5" hidden="1">
      <c r="A55" s="36"/>
      <c r="B55" s="37"/>
      <c r="C55" s="1"/>
      <c r="D55" s="20"/>
      <c r="E55" s="19" t="s">
        <v>41</v>
      </c>
      <c r="F55" s="22" t="s">
        <v>50</v>
      </c>
      <c r="G55" s="13"/>
    </row>
    <row r="56" spans="1:7" ht="19.5" hidden="1">
      <c r="A56" s="36"/>
      <c r="B56" s="37"/>
      <c r="C56" s="1"/>
      <c r="D56" s="20"/>
      <c r="E56" s="19" t="s">
        <v>51</v>
      </c>
      <c r="F56" s="22" t="s">
        <v>52</v>
      </c>
      <c r="G56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3"/>
  <sheetViews>
    <sheetView tabSelected="1" workbookViewId="0">
      <selection activeCell="D58" sqref="D58"/>
    </sheetView>
  </sheetViews>
  <sheetFormatPr defaultRowHeight="15"/>
  <cols>
    <col min="2" max="2" width="10.42578125" bestFit="1" customWidth="1"/>
    <col min="3" max="3" width="42.140625" customWidth="1"/>
    <col min="4" max="4" width="27" bestFit="1" customWidth="1"/>
    <col min="5" max="5" width="27.140625" customWidth="1"/>
    <col min="6" max="6" width="28.85546875" hidden="1" customWidth="1"/>
  </cols>
  <sheetData>
    <row r="4" spans="2:6" ht="41.25" customHeight="1">
      <c r="B4" s="87" t="s">
        <v>1</v>
      </c>
      <c r="C4" s="87"/>
      <c r="D4" s="87"/>
      <c r="E4" s="87"/>
      <c r="F4" s="87"/>
    </row>
    <row r="5" spans="2:6">
      <c r="B5" s="88" t="str">
        <f>IF(org=0,"Не определено",org)</f>
        <v>ООО "Энергонефть Томск"</v>
      </c>
      <c r="C5" s="88"/>
      <c r="D5" s="88"/>
      <c r="E5" s="88"/>
      <c r="F5" s="88"/>
    </row>
    <row r="6" spans="2:6">
      <c r="B6" s="39"/>
      <c r="C6" s="42"/>
      <c r="D6" s="42"/>
      <c r="E6" s="41"/>
      <c r="F6" s="41"/>
    </row>
    <row r="7" spans="2:6" ht="15.75" thickBot="1">
      <c r="B7" s="40" t="s">
        <v>53</v>
      </c>
      <c r="C7" s="71" t="s">
        <v>54</v>
      </c>
      <c r="D7" s="72" t="s">
        <v>55</v>
      </c>
      <c r="E7" s="71" t="s">
        <v>56</v>
      </c>
      <c r="F7" s="71" t="s">
        <v>57</v>
      </c>
    </row>
    <row r="8" spans="2:6" ht="15.75" thickTop="1">
      <c r="B8" s="50" t="s">
        <v>58</v>
      </c>
      <c r="C8" s="50" t="s">
        <v>59</v>
      </c>
      <c r="D8" s="50" t="s">
        <v>60</v>
      </c>
      <c r="E8" s="50" t="s">
        <v>61</v>
      </c>
      <c r="F8" s="50" t="s">
        <v>62</v>
      </c>
    </row>
    <row r="9" spans="2:6" ht="45">
      <c r="B9" s="73" t="s">
        <v>63</v>
      </c>
      <c r="C9" s="52" t="s">
        <v>64</v>
      </c>
      <c r="D9" s="54"/>
      <c r="E9" s="57"/>
      <c r="F9" s="61">
        <v>0</v>
      </c>
    </row>
    <row r="10" spans="2:6" ht="45">
      <c r="B10" s="73" t="s">
        <v>65</v>
      </c>
      <c r="C10" s="74" t="s">
        <v>66</v>
      </c>
      <c r="D10" s="53"/>
      <c r="E10" s="58"/>
      <c r="F10" s="62"/>
    </row>
    <row r="11" spans="2:6">
      <c r="B11" s="73" t="s">
        <v>67</v>
      </c>
      <c r="C11" s="74" t="s">
        <v>68</v>
      </c>
      <c r="D11" s="55"/>
      <c r="E11" s="52"/>
      <c r="F11" s="61">
        <v>0</v>
      </c>
    </row>
    <row r="12" spans="2:6" ht="22.5">
      <c r="B12" s="73" t="s">
        <v>69</v>
      </c>
      <c r="C12" s="76" t="s">
        <v>91</v>
      </c>
      <c r="D12" s="67" t="s">
        <v>92</v>
      </c>
      <c r="E12" s="52"/>
      <c r="F12" s="77"/>
    </row>
    <row r="13" spans="2:6" ht="22.5">
      <c r="B13" s="73" t="s">
        <v>98</v>
      </c>
      <c r="C13" s="76" t="s">
        <v>93</v>
      </c>
      <c r="D13" s="67" t="s">
        <v>92</v>
      </c>
      <c r="E13" s="52"/>
      <c r="F13" s="77"/>
    </row>
    <row r="14" spans="2:6" hidden="1">
      <c r="B14" s="46"/>
      <c r="C14" s="48" t="s">
        <v>70</v>
      </c>
      <c r="D14" s="56"/>
      <c r="E14" s="59"/>
      <c r="F14" s="63"/>
    </row>
    <row r="15" spans="2:6" ht="30">
      <c r="B15" s="73" t="s">
        <v>71</v>
      </c>
      <c r="C15" s="74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D15" s="55"/>
      <c r="E15" s="52"/>
      <c r="F15" s="61">
        <v>0</v>
      </c>
    </row>
    <row r="16" spans="2:6">
      <c r="B16" s="73" t="s">
        <v>72</v>
      </c>
      <c r="C16" s="76" t="s">
        <v>94</v>
      </c>
      <c r="D16" s="44">
        <f>[2]Смета!$J$140</f>
        <v>6896.1999712288953</v>
      </c>
      <c r="E16" s="66"/>
      <c r="F16" s="64"/>
    </row>
    <row r="17" spans="2:6" ht="22.5" hidden="1">
      <c r="B17" s="73" t="str">
        <f>B16&amp;IF(group_rates=tariff_GVS,"1.","")</f>
        <v>1.3.1</v>
      </c>
      <c r="C17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D17" s="51"/>
      <c r="E17" s="66"/>
      <c r="F17" s="62"/>
    </row>
    <row r="18" spans="2:6" hidden="1">
      <c r="B18" s="73" t="str">
        <f>B17&amp;"1."</f>
        <v>1.3.11.</v>
      </c>
      <c r="C18" s="78" t="str">
        <f>name_dblRate_1 &amp; ", " &amp; unit_tariff_double_rate_p</f>
        <v>мощность,  руб/Гкал</v>
      </c>
      <c r="D18" s="51"/>
      <c r="E18" s="60"/>
      <c r="F18" s="62"/>
    </row>
    <row r="19" spans="2:6" ht="30" hidden="1">
      <c r="B19" s="73" t="str">
        <f>B17&amp;"2."</f>
        <v>1.3.12.</v>
      </c>
      <c r="C19" s="78" t="str">
        <f>name_dblRate_2 &amp; ", " &amp; unit_tariff_double_rate_c</f>
        <v>содержание,  тыс руб/Гкал/час в месяц</v>
      </c>
      <c r="D19" s="51"/>
      <c r="E19" s="60"/>
      <c r="F19" s="62"/>
    </row>
    <row r="20" spans="2:6" hidden="1">
      <c r="B20" s="73" t="str">
        <f>B16&amp;"2."</f>
        <v>1.3.12.</v>
      </c>
      <c r="C20" s="79" t="str">
        <f>IF(group_rates="","",IF(group_rates=[1]TEHSHEET!$S$10,[1]TEHSHEET!$R$11,""))&amp;", "&amp;[1]TEHSHEET!$T$5</f>
        <v>, руб/м3</v>
      </c>
      <c r="D20" s="51"/>
      <c r="E20" s="66"/>
      <c r="F20" s="62"/>
    </row>
    <row r="21" spans="2:6" hidden="1">
      <c r="B21" s="73"/>
      <c r="C21" s="81" t="s">
        <v>73</v>
      </c>
      <c r="D21" s="82"/>
      <c r="E21" s="82"/>
      <c r="F21" s="83"/>
    </row>
    <row r="22" spans="2:6">
      <c r="B22" s="73" t="s">
        <v>74</v>
      </c>
      <c r="C22" s="76" t="s">
        <v>95</v>
      </c>
      <c r="D22" s="44">
        <f>D16</f>
        <v>6896.1999712288953</v>
      </c>
      <c r="E22" s="66"/>
      <c r="F22" s="64"/>
    </row>
    <row r="23" spans="2:6" ht="22.5" hidden="1">
      <c r="B23" s="73" t="str">
        <f>B22&amp;IF(group_rates=tariff_GVS,"1.","")</f>
        <v>1.3.2</v>
      </c>
      <c r="C23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D23" s="51"/>
      <c r="E23" s="66"/>
      <c r="F23" s="62"/>
    </row>
    <row r="24" spans="2:6" hidden="1">
      <c r="B24" s="73" t="str">
        <f>B23&amp;"1."</f>
        <v>1.3.21.</v>
      </c>
      <c r="C24" s="78" t="str">
        <f>name_dblRate_1 &amp; ", " &amp; unit_tariff_double_rate_p</f>
        <v>мощность,  руб/Гкал</v>
      </c>
      <c r="D24" s="51"/>
      <c r="E24" s="60"/>
      <c r="F24" s="62"/>
    </row>
    <row r="25" spans="2:6" ht="30" hidden="1">
      <c r="B25" s="73" t="str">
        <f>B23&amp;"2."</f>
        <v>1.3.22.</v>
      </c>
      <c r="C25" s="78" t="str">
        <f>name_dblRate_2 &amp; ", " &amp; unit_tariff_double_rate_c</f>
        <v>содержание,  тыс руб/Гкал/час в месяц</v>
      </c>
      <c r="D25" s="51"/>
      <c r="E25" s="60"/>
      <c r="F25" s="62"/>
    </row>
    <row r="26" spans="2:6" hidden="1">
      <c r="B26" s="73" t="str">
        <f>B22&amp;"2."</f>
        <v>1.3.22.</v>
      </c>
      <c r="C26" s="79" t="str">
        <f>IF(group_rates="","",IF(group_rates=[1]TEHSHEET!$S$10,[1]TEHSHEET!$R$11,""))&amp;", "&amp;[1]TEHSHEET!$T$5</f>
        <v>, руб/м3</v>
      </c>
      <c r="D26" s="51"/>
      <c r="E26" s="66"/>
      <c r="F26" s="62"/>
    </row>
    <row r="27" spans="2:6" hidden="1">
      <c r="B27" s="73"/>
      <c r="C27" s="81" t="s">
        <v>73</v>
      </c>
      <c r="D27" s="82"/>
      <c r="E27" s="82"/>
      <c r="F27" s="83"/>
    </row>
    <row r="28" spans="2:6">
      <c r="B28" s="73" t="s">
        <v>99</v>
      </c>
      <c r="C28" s="76" t="s">
        <v>96</v>
      </c>
      <c r="D28" s="44">
        <f>[2]Смета!$O$140</f>
        <v>6712.9175043647838</v>
      </c>
      <c r="E28" s="66"/>
      <c r="F28" s="64"/>
    </row>
    <row r="29" spans="2:6" ht="15.75" hidden="1" customHeight="1">
      <c r="B29" s="73" t="str">
        <f>B28&amp;IF(group_rates=tariff_GVS,"1.","")</f>
        <v>1.3.3</v>
      </c>
      <c r="C29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D29" s="51"/>
      <c r="E29" s="66"/>
      <c r="F29" s="62"/>
    </row>
    <row r="30" spans="2:6" hidden="1">
      <c r="B30" s="73" t="str">
        <f>B29&amp;"1."</f>
        <v>1.3.31.</v>
      </c>
      <c r="C30" s="78" t="str">
        <f>name_dblRate_1 &amp; ", " &amp; unit_tariff_double_rate_p</f>
        <v>мощность,  руб/Гкал</v>
      </c>
      <c r="D30" s="51"/>
      <c r="E30" s="60"/>
      <c r="F30" s="62"/>
    </row>
    <row r="31" spans="2:6" ht="30" hidden="1">
      <c r="B31" s="73" t="str">
        <f>B29&amp;"2."</f>
        <v>1.3.32.</v>
      </c>
      <c r="C31" s="78" t="str">
        <f>name_dblRate_2 &amp; ", " &amp; unit_tariff_double_rate_c</f>
        <v>содержание,  тыс руб/Гкал/час в месяц</v>
      </c>
      <c r="D31" s="51"/>
      <c r="E31" s="60"/>
      <c r="F31" s="62"/>
    </row>
    <row r="32" spans="2:6" hidden="1">
      <c r="B32" s="73" t="str">
        <f>B28&amp;"2."</f>
        <v>1.3.32.</v>
      </c>
      <c r="C32" s="79" t="str">
        <f>IF(group_rates="","",IF(group_rates=[1]TEHSHEET!$S$10,[1]TEHSHEET!$R$11,""))&amp;", "&amp;[1]TEHSHEET!$T$5</f>
        <v>, руб/м3</v>
      </c>
      <c r="D32" s="51"/>
      <c r="E32" s="66"/>
      <c r="F32" s="62"/>
    </row>
    <row r="33" spans="2:6" hidden="1">
      <c r="B33" s="73"/>
      <c r="C33" s="81" t="s">
        <v>73</v>
      </c>
      <c r="D33" s="82"/>
      <c r="E33" s="82"/>
      <c r="F33" s="83"/>
    </row>
    <row r="34" spans="2:6">
      <c r="B34" s="73" t="s">
        <v>100</v>
      </c>
      <c r="C34" s="76" t="s">
        <v>97</v>
      </c>
      <c r="D34" s="44">
        <f>D28</f>
        <v>6712.9175043647838</v>
      </c>
      <c r="E34" s="66"/>
      <c r="F34" s="64"/>
    </row>
    <row r="35" spans="2:6" ht="22.5" hidden="1">
      <c r="B35" s="75" t="str">
        <f>B34&amp;IF(group_rates=tariff_GVS,"1.","")</f>
        <v>1.3.4</v>
      </c>
      <c r="C35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D35" s="51"/>
      <c r="E35" s="66"/>
      <c r="F35" s="62"/>
    </row>
    <row r="36" spans="2:6" hidden="1">
      <c r="B36" s="75" t="str">
        <f>B35&amp;"1."</f>
        <v>1.3.41.</v>
      </c>
      <c r="C36" s="78" t="str">
        <f>name_dblRate_1 &amp; ", " &amp; unit_tariff_double_rate_p</f>
        <v>мощность,  руб/Гкал</v>
      </c>
      <c r="D36" s="51"/>
      <c r="E36" s="60"/>
      <c r="F36" s="62"/>
    </row>
    <row r="37" spans="2:6" ht="30" hidden="1">
      <c r="B37" s="75" t="str">
        <f>B35&amp;"2."</f>
        <v>1.3.42.</v>
      </c>
      <c r="C37" s="78" t="str">
        <f>name_dblRate_2 &amp; ", " &amp; unit_tariff_double_rate_c</f>
        <v>содержание,  тыс руб/Гкал/час в месяц</v>
      </c>
      <c r="D37" s="51"/>
      <c r="E37" s="60"/>
      <c r="F37" s="62"/>
    </row>
    <row r="38" spans="2:6" hidden="1">
      <c r="B38" s="75" t="str">
        <f>B34&amp;"2."</f>
        <v>1.3.42.</v>
      </c>
      <c r="C38" s="79" t="str">
        <f>IF(group_rates="","",IF(group_rates=[1]TEHSHEET!$S$10,[1]TEHSHEET!$R$11,""))&amp;", "&amp;[1]TEHSHEET!$T$5</f>
        <v>, руб/м3</v>
      </c>
      <c r="D38" s="51"/>
      <c r="E38" s="66"/>
      <c r="F38" s="62"/>
    </row>
    <row r="39" spans="2:6" hidden="1">
      <c r="B39" s="80"/>
      <c r="C39" s="81" t="s">
        <v>73</v>
      </c>
      <c r="D39" s="82"/>
      <c r="E39" s="82"/>
      <c r="F39" s="83"/>
    </row>
    <row r="40" spans="2:6" hidden="1">
      <c r="B40" s="73"/>
      <c r="C40" s="48" t="s">
        <v>75</v>
      </c>
      <c r="D40" s="56"/>
      <c r="E40" s="60"/>
      <c r="F40" s="62"/>
    </row>
    <row r="41" spans="2:6">
      <c r="B41" s="73" t="s">
        <v>76</v>
      </c>
      <c r="C41" s="74" t="s">
        <v>77</v>
      </c>
      <c r="D41" s="68" t="str">
        <f>"с "&amp;periodStart &amp; " по " &amp; periodEnd &amp; " гг."</f>
        <v>с 01.01.2017 по 31.12.2018 гг.</v>
      </c>
      <c r="E41" s="52"/>
      <c r="F41" s="64"/>
    </row>
    <row r="42" spans="2:6" ht="60">
      <c r="B42" s="73" t="s">
        <v>78</v>
      </c>
      <c r="C42" s="74" t="s">
        <v>79</v>
      </c>
      <c r="D42" s="69"/>
      <c r="E42" s="84" t="s">
        <v>104</v>
      </c>
      <c r="F42" s="64"/>
    </row>
    <row r="43" spans="2:6" ht="45">
      <c r="B43" s="73" t="s">
        <v>80</v>
      </c>
      <c r="C43" s="7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D43" s="85">
        <f>SUM(D44:D48)</f>
        <v>236287.48562294673</v>
      </c>
      <c r="E43" s="52"/>
      <c r="F43" s="64"/>
    </row>
    <row r="44" spans="2:6">
      <c r="B44" s="73" t="s">
        <v>81</v>
      </c>
      <c r="C44" s="76" t="s">
        <v>94</v>
      </c>
      <c r="D44" s="44">
        <f>[2]Смета!$J$139/2</f>
        <v>59867.429114231709</v>
      </c>
      <c r="E44" s="52"/>
      <c r="F44" s="64"/>
    </row>
    <row r="45" spans="2:6">
      <c r="B45" s="73" t="s">
        <v>82</v>
      </c>
      <c r="C45" s="76" t="s">
        <v>95</v>
      </c>
      <c r="D45" s="44">
        <f>D44</f>
        <v>59867.429114231709</v>
      </c>
      <c r="E45" s="52"/>
      <c r="F45" s="64"/>
    </row>
    <row r="46" spans="2:6">
      <c r="B46" s="73" t="s">
        <v>101</v>
      </c>
      <c r="C46" s="76" t="s">
        <v>96</v>
      </c>
      <c r="D46" s="44">
        <f>[2]Смета!$O$139/2</f>
        <v>58276.313697241647</v>
      </c>
      <c r="E46" s="52"/>
      <c r="F46" s="64"/>
    </row>
    <row r="47" spans="2:6">
      <c r="B47" s="73" t="s">
        <v>102</v>
      </c>
      <c r="C47" s="76" t="s">
        <v>97</v>
      </c>
      <c r="D47" s="44">
        <f>D46</f>
        <v>58276.313697241647</v>
      </c>
      <c r="E47" s="52"/>
      <c r="F47" s="64"/>
    </row>
    <row r="48" spans="2:6" hidden="1">
      <c r="B48" s="46"/>
      <c r="C48" s="48" t="s">
        <v>83</v>
      </c>
      <c r="D48" s="47"/>
      <c r="E48" s="59"/>
      <c r="F48" s="65"/>
    </row>
    <row r="49" spans="2:6" ht="45">
      <c r="B49" s="73" t="s">
        <v>84</v>
      </c>
      <c r="C49" s="74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D49" s="53"/>
      <c r="E49" s="52"/>
      <c r="F49" s="61">
        <v>0</v>
      </c>
    </row>
    <row r="50" spans="2:6">
      <c r="B50" s="73" t="s">
        <v>85</v>
      </c>
      <c r="C50" s="76" t="s">
        <v>91</v>
      </c>
      <c r="D50" s="44">
        <f>17361.3/1000</f>
        <v>17.3613</v>
      </c>
      <c r="E50" s="52"/>
      <c r="F50" s="64"/>
    </row>
    <row r="51" spans="2:6">
      <c r="B51" s="73" t="s">
        <v>103</v>
      </c>
      <c r="C51" s="76" t="s">
        <v>93</v>
      </c>
      <c r="D51" s="44">
        <f>17361.3/1000</f>
        <v>17.3613</v>
      </c>
      <c r="E51" s="52"/>
      <c r="F51" s="64"/>
    </row>
    <row r="52" spans="2:6" hidden="1">
      <c r="B52" s="46"/>
      <c r="C52" s="48" t="s">
        <v>86</v>
      </c>
      <c r="D52" s="43"/>
      <c r="E52" s="52"/>
      <c r="F52" s="52"/>
    </row>
    <row r="53" spans="2:6" ht="105">
      <c r="B53" s="73" t="s">
        <v>87</v>
      </c>
      <c r="C53" s="74" t="s">
        <v>88</v>
      </c>
      <c r="D53" s="45">
        <v>0</v>
      </c>
      <c r="E53" s="52"/>
      <c r="F53" s="77"/>
    </row>
  </sheetData>
  <mergeCells count="2">
    <mergeCell ref="B4:F4"/>
    <mergeCell ref="B5:F5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D12:D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D42">
      <formula1>900</formula1>
    </dataValidation>
    <dataValidation type="decimal" allowBlank="1" showErrorMessage="1" errorTitle="Ошибка" error="Допускается ввод только неотрицательных чисел!" sqref="D53 D40 D14 D22:D26 D16:D20 D34:D38 D44:D48 D28:D32 D50:D5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E10 E4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53 D41 F10 F40:F48 F22:F26 F16:F20 F34:F38 F12:F14 F28:F32 F50:F51">
      <formula1>900</formula1>
    </dataValidation>
  </dataValidations>
  <hyperlinks>
    <hyperlink ref="E42" location="'Стандарты'!$G$43" tooltip="Кликните по гиперссылке, чтобы перейти по ссылке на обосновывающие документы или отредактировать её" display="https://tariff.eias.ru/disclo/get_file?p_guid=0e0f94d6-0d3c-4cf2-8c45-92520703647f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2015-05-07T03:39:28Z</dcterms:created>
  <dcterms:modified xsi:type="dcterms:W3CDTF">2016-05-05T09:20:04Z</dcterms:modified>
</cp:coreProperties>
</file>