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 activeTab="1"/>
  </bookViews>
  <sheets>
    <sheet name="титульный" sheetId="1" r:id="rId1"/>
    <sheet name="предложение" sheetId="3" r:id="rId2"/>
  </sheets>
  <externalReferences>
    <externalReference r:id="rId3"/>
    <externalReference r:id="rId4"/>
  </externalReferences>
  <definedNames>
    <definedName name="double_rate_tariff">[1]Титульный!$F$34</definedName>
    <definedName name="flag_NVV">[1]Титульный!$F$13</definedName>
    <definedName name="group_rates">[1]Титульный!$F$32</definedName>
    <definedName name="kind_of_control_method">[1]TEHSHEET!$K$2:$K$5</definedName>
    <definedName name="name_dblRate_1">[1]TEHSHEET!$U$2</definedName>
    <definedName name="name_dblRate_2">[1]TEHSHEET!$V$2</definedName>
    <definedName name="org">[1]Титульный!$F$21</definedName>
    <definedName name="periodEnd">[1]Титульный!$F$17</definedName>
    <definedName name="periodStart">[1]Титульный!$F$16</definedName>
    <definedName name="tariff_GVS">[1]TEHSHEET!$S$10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 iterateCount="103" iterateDelta="1.0000000000000001E-5"/>
</workbook>
</file>

<file path=xl/calcChain.xml><?xml version="1.0" encoding="utf-8"?>
<calcChain xmlns="http://schemas.openxmlformats.org/spreadsheetml/2006/main">
  <c r="E67" i="3" l="1"/>
  <c r="E66" i="3"/>
  <c r="E65" i="3"/>
  <c r="D64" i="3"/>
  <c r="E61" i="3"/>
  <c r="E62" i="3" s="1"/>
  <c r="E59" i="3"/>
  <c r="E60" i="3" s="1"/>
  <c r="E57" i="3"/>
  <c r="E58" i="3" s="1"/>
  <c r="D56" i="3"/>
  <c r="E54" i="3"/>
  <c r="D51" i="3"/>
  <c r="D50" i="3"/>
  <c r="D49" i="3"/>
  <c r="D48" i="3"/>
  <c r="C48" i="3"/>
  <c r="C50" i="3" s="1"/>
  <c r="E47" i="3"/>
  <c r="C51" i="3"/>
  <c r="D45" i="3"/>
  <c r="D44" i="3"/>
  <c r="D43" i="3"/>
  <c r="D42" i="3"/>
  <c r="E41" i="3"/>
  <c r="C45" i="3"/>
  <c r="D39" i="3"/>
  <c r="D38" i="3"/>
  <c r="D37" i="3"/>
  <c r="D36" i="3"/>
  <c r="C36" i="3"/>
  <c r="C38" i="3" s="1"/>
  <c r="E35" i="3"/>
  <c r="C39" i="3"/>
  <c r="D33" i="3"/>
  <c r="D32" i="3"/>
  <c r="D31" i="3"/>
  <c r="D30" i="3"/>
  <c r="E29" i="3"/>
  <c r="C33" i="3"/>
  <c r="D27" i="3"/>
  <c r="D26" i="3"/>
  <c r="D25" i="3"/>
  <c r="D24" i="3"/>
  <c r="C24" i="3"/>
  <c r="C26" i="3" s="1"/>
  <c r="E23" i="3"/>
  <c r="C27" i="3"/>
  <c r="D21" i="3"/>
  <c r="D20" i="3"/>
  <c r="D19" i="3"/>
  <c r="D18" i="3"/>
  <c r="E17" i="3"/>
  <c r="C21" i="3"/>
  <c r="D16" i="3"/>
  <c r="C5" i="3"/>
  <c r="C18" i="3" l="1"/>
  <c r="C25" i="3"/>
  <c r="C30" i="3"/>
  <c r="C37" i="3"/>
  <c r="C42" i="3"/>
  <c r="C49" i="3"/>
  <c r="E56" i="3"/>
  <c r="C43" i="3" l="1"/>
  <c r="C44" i="3"/>
  <c r="C19" i="3"/>
  <c r="C20" i="3"/>
  <c r="C31" i="3"/>
  <c r="C32" i="3"/>
</calcChain>
</file>

<file path=xl/sharedStrings.xml><?xml version="1.0" encoding="utf-8"?>
<sst xmlns="http://schemas.openxmlformats.org/spreadsheetml/2006/main" count="141" uniqueCount="114">
  <si>
    <t>Версия 1.1.1</t>
  </si>
  <si>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</si>
  <si>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</si>
  <si>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</si>
  <si>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</si>
  <si>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</si>
  <si>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</si>
  <si>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</si>
  <si>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</si>
  <si>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</si>
  <si>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</si>
  <si>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</si>
  <si>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</si>
  <si>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</si>
  <si>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</si>
  <si>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</si>
  <si>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</si>
  <si>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</si>
  <si>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</si>
  <si>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</si>
  <si>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</si>
  <si>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</si>
  <si>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</si>
  <si>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производство (некомбинированная выработка)+передача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</si>
  <si>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</si>
  <si>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</si>
  <si>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</si>
  <si>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тепловую энергию (мощность)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</si>
  <si>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</si>
  <si>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</si>
  <si>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</si>
  <si>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</si>
  <si>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Тариф на теплоноситель установлен с разбивкой по поставщикам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</si>
  <si>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</si>
  <si>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</si>
  <si>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</si>
  <si>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</si>
  <si>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</si>
  <si>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</si>
  <si>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</si>
  <si>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</si>
  <si>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</si>
  <si>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</si>
  <si>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</si>
  <si>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</si>
  <si>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</si>
  <si>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</si>
  <si>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</si>
  <si>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</si>
  <si>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</si>
  <si>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</si>
  <si>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</si>
  <si>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</si>
  <si>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</si>
  <si>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</si>
  <si>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</si>
  <si>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</si>
  <si>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</si>
  <si>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</si>
  <si>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</si>
  <si>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</si>
  <si>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</si>
  <si>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</si>
  <si>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</si>
  <si>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</si>
  <si>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</si>
  <si>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</si>
  <si>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</si>
  <si>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1.2.1</t>
  </si>
  <si>
    <t>Добавить метод</t>
  </si>
  <si>
    <t>1.3.</t>
  </si>
  <si>
    <t>1.3.1</t>
  </si>
  <si>
    <t>Добавить поставщика</t>
  </si>
  <si>
    <t>1.3.2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</si>
  <si>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</si>
  <si>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</si>
  <si>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</si>
  <si>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</si>
  <si>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</si>
  <si>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</si>
  <si>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1.6.1</t>
  </si>
  <si>
    <t>1.6.2</t>
  </si>
  <si>
    <t>Добавить НВВ</t>
  </si>
  <si>
    <t>1.7.</t>
  </si>
  <si>
    <t>1.7.1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</si>
  <si>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</si>
  <si>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</si>
  <si>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</si>
  <si>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Томская область</t>
  </si>
  <si>
    <t>01.01.2017</t>
  </si>
  <si>
    <t>31.12.2019</t>
  </si>
  <si>
    <t>С 01.01.2017 по 31.12.2017</t>
  </si>
  <si>
    <t>метод индексации установленных тарифов</t>
  </si>
  <si>
    <t>С 01.01.2018 по 31.12.2018</t>
  </si>
  <si>
    <t>С 01.01.2019 по 31.12.2019</t>
  </si>
  <si>
    <t>С 01.01.2017 по 30.06.2017</t>
  </si>
  <si>
    <t>С 01.07.2017 по 31.12.2017</t>
  </si>
  <si>
    <t>С 01.01.2018 по 30.06.2018</t>
  </si>
  <si>
    <t>С 01.07.2018 по 31.12.2018</t>
  </si>
  <si>
    <t>С 01.01.2019 по 30.06.2019</t>
  </si>
  <si>
    <t>С 01.07.2019 по 31.12.2019</t>
  </si>
  <si>
    <t>Письмо Исх. №29474-АВ/ДОЗИ от 15.10.15г. Министерства экономического развития Российской Федерации</t>
  </si>
  <si>
    <t>1.2.2</t>
  </si>
  <si>
    <t>1.2.3</t>
  </si>
  <si>
    <t>1.3.3</t>
  </si>
  <si>
    <t>1.3.4</t>
  </si>
  <si>
    <t>1.3.5</t>
  </si>
  <si>
    <t>1.3.6</t>
  </si>
  <si>
    <t>1.6.3</t>
  </si>
  <si>
    <t>1.6.4</t>
  </si>
  <si>
    <t>1.6.5</t>
  </si>
  <si>
    <t>1.6.6</t>
  </si>
  <si>
    <t>1.7.2</t>
  </si>
  <si>
    <t>1.7.3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</si>
</sst>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7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1" fillId="0" borderId="0"/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30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2" fillId="0" borderId="0"/>
    <xf numFmtId="0" fontId="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9" fillId="6" borderId="0" applyNumberFormat="0" applyBorder="0" applyAlignment="0">
      <alignment horizontal="left" vertical="center"/>
    </xf>
    <xf numFmtId="0" fontId="29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88">
    <xf numFmtId="0" fontId="0" fillId="0" borderId="0" xfId="0"/>
    <xf numFmtId="49" fontId="2" fillId="0" borderId="0" xfId="1">
      <alignment vertical="top"/>
    </xf>
    <xf numFmtId="0" fontId="9" fillId="0" borderId="0" xfId="58" applyFont="1" applyAlignment="1" applyProtection="1">
      <alignment vertical="center" wrapText="1"/>
    </xf>
    <xf numFmtId="0" fontId="9" fillId="0" borderId="0" xfId="58" applyFont="1" applyAlignment="1" applyProtection="1">
      <alignment horizontal="center" vertical="center" wrapText="1"/>
    </xf>
    <xf numFmtId="0" fontId="2" fillId="8" borderId="0" xfId="58" applyFont="1" applyFill="1" applyBorder="1" applyAlignment="1" applyProtection="1">
      <alignment vertical="center" wrapText="1"/>
    </xf>
    <xf numFmtId="0" fontId="2" fillId="0" borderId="0" xfId="58" applyFont="1" applyBorder="1" applyAlignment="1" applyProtection="1">
      <alignment vertical="center" wrapText="1"/>
    </xf>
    <xf numFmtId="0" fontId="2" fillId="0" borderId="0" xfId="58" applyFont="1" applyAlignment="1" applyProtection="1">
      <alignment horizontal="right" vertical="center"/>
    </xf>
    <xf numFmtId="0" fontId="18" fillId="8" borderId="0" xfId="58" applyFont="1" applyFill="1" applyBorder="1" applyAlignment="1" applyProtection="1">
      <alignment vertical="center" wrapText="1"/>
    </xf>
    <xf numFmtId="0" fontId="8" fillId="8" borderId="0" xfId="58" applyFont="1" applyFill="1" applyBorder="1" applyAlignment="1" applyProtection="1">
      <alignment vertical="center" wrapText="1"/>
    </xf>
    <xf numFmtId="0" fontId="2" fillId="8" borderId="0" xfId="58" applyFont="1" applyFill="1" applyBorder="1" applyAlignment="1" applyProtection="1">
      <alignment horizontal="right" vertical="center" wrapText="1" indent="1"/>
    </xf>
    <xf numFmtId="0" fontId="19" fillId="8" borderId="0" xfId="58" applyFont="1" applyFill="1" applyBorder="1" applyAlignment="1" applyProtection="1">
      <alignment horizontal="center" vertical="center" wrapText="1"/>
    </xf>
    <xf numFmtId="0" fontId="9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Font="1" applyFill="1" applyBorder="1" applyAlignment="1" applyProtection="1">
      <alignment horizontal="center" vertical="center" wrapText="1"/>
    </xf>
    <xf numFmtId="14" fontId="2" fillId="8" borderId="0" xfId="58" applyNumberFormat="1" applyFont="1" applyFill="1" applyBorder="1" applyAlignment="1" applyProtection="1">
      <alignment horizontal="center" vertical="center" wrapText="1"/>
    </xf>
    <xf numFmtId="0" fontId="17" fillId="0" borderId="0" xfId="58" applyFont="1" applyAlignment="1" applyProtection="1">
      <alignment horizontal="center" vertical="center" wrapText="1"/>
    </xf>
    <xf numFmtId="0" fontId="20" fillId="8" borderId="0" xfId="58" applyNumberFormat="1" applyFont="1" applyFill="1" applyBorder="1" applyAlignment="1" applyProtection="1">
      <alignment horizontal="center" vertical="center" wrapText="1"/>
    </xf>
    <xf numFmtId="0" fontId="2" fillId="8" borderId="0" xfId="58" applyNumberFormat="1" applyFont="1" applyFill="1" applyBorder="1" applyAlignment="1" applyProtection="1">
      <alignment horizontal="right" vertical="center" wrapText="1" indent="1"/>
    </xf>
    <xf numFmtId="0" fontId="2" fillId="0" borderId="0" xfId="58" applyFont="1" applyFill="1" applyAlignment="1" applyProtection="1">
      <alignment vertical="center"/>
    </xf>
    <xf numFmtId="49" fontId="2" fillId="8" borderId="0" xfId="58" applyNumberFormat="1" applyFont="1" applyFill="1" applyBorder="1" applyAlignment="1" applyProtection="1">
      <alignment horizontal="right" vertical="center" wrapText="1" indent="1"/>
    </xf>
    <xf numFmtId="49" fontId="18" fillId="8" borderId="0" xfId="58" applyNumberFormat="1" applyFont="1" applyFill="1" applyBorder="1" applyAlignment="1" applyProtection="1">
      <alignment horizontal="center" vertical="center" wrapText="1"/>
    </xf>
    <xf numFmtId="0" fontId="2" fillId="8" borderId="7" xfId="58" applyFont="1" applyFill="1" applyBorder="1" applyAlignment="1" applyProtection="1">
      <alignment horizontal="right" vertical="center" wrapText="1" indent="1"/>
    </xf>
    <xf numFmtId="49" fontId="2" fillId="9" borderId="8" xfId="58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8" applyFont="1" applyAlignment="1" applyProtection="1">
      <alignment vertical="center" wrapText="1"/>
    </xf>
    <xf numFmtId="49" fontId="2" fillId="7" borderId="8" xfId="58" applyNumberFormat="1" applyFont="1" applyFill="1" applyBorder="1" applyAlignment="1" applyProtection="1">
      <alignment horizontal="center" vertical="center" wrapText="1"/>
    </xf>
    <xf numFmtId="0" fontId="17" fillId="0" borderId="0" xfId="58" applyNumberFormat="1" applyFont="1" applyFill="1" applyBorder="1" applyAlignment="1" applyProtection="1">
      <alignment horizontal="center" vertical="top" wrapText="1"/>
    </xf>
    <xf numFmtId="0" fontId="2" fillId="7" borderId="8" xfId="58" applyFont="1" applyFill="1" applyBorder="1" applyAlignment="1" applyProtection="1">
      <alignment horizontal="center" vertical="center"/>
    </xf>
    <xf numFmtId="49" fontId="2" fillId="0" borderId="8" xfId="58" applyNumberFormat="1" applyFont="1" applyFill="1" applyBorder="1" applyAlignment="1" applyProtection="1">
      <alignment horizontal="center" vertical="center" wrapText="1"/>
    </xf>
    <xf numFmtId="0" fontId="33" fillId="0" borderId="0" xfId="58" applyFont="1" applyAlignment="1" applyProtection="1">
      <alignment horizontal="center" vertical="center" wrapText="1"/>
    </xf>
    <xf numFmtId="49" fontId="2" fillId="11" borderId="8" xfId="59" applyNumberFormat="1" applyFont="1" applyFill="1" applyBorder="1" applyAlignment="1" applyProtection="1">
      <alignment horizontal="center" vertical="center" wrapText="1"/>
    </xf>
    <xf numFmtId="0" fontId="2" fillId="9" borderId="8" xfId="58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58" applyNumberFormat="1" applyFont="1" applyFill="1" applyAlignment="1" applyProtection="1">
      <alignment horizontal="left" vertical="center" wrapText="1"/>
    </xf>
    <xf numFmtId="0" fontId="33" fillId="0" borderId="0" xfId="58" applyFont="1" applyFill="1" applyAlignment="1" applyProtection="1">
      <alignment horizontal="left" vertical="center" wrapText="1"/>
    </xf>
    <xf numFmtId="14" fontId="33" fillId="8" borderId="0" xfId="58" applyNumberFormat="1" applyFont="1" applyFill="1" applyBorder="1" applyAlignment="1" applyProtection="1">
      <alignment horizontal="left" vertical="center" wrapText="1"/>
    </xf>
    <xf numFmtId="14" fontId="33" fillId="0" borderId="0" xfId="58" applyNumberFormat="1" applyFont="1" applyFill="1" applyAlignment="1" applyProtection="1">
      <alignment horizontal="left" vertical="center" wrapText="1"/>
    </xf>
    <xf numFmtId="14" fontId="33" fillId="8" borderId="0" xfId="58" applyNumberFormat="1" applyFont="1" applyFill="1" applyBorder="1" applyAlignment="1" applyProtection="1">
      <alignment horizontal="left" vertical="center"/>
    </xf>
    <xf numFmtId="0" fontId="33" fillId="0" borderId="0" xfId="58" applyFont="1" applyFill="1" applyBorder="1" applyAlignment="1" applyProtection="1">
      <alignment horizontal="left" vertical="center" wrapText="1"/>
    </xf>
    <xf numFmtId="49" fontId="33" fillId="0" borderId="0" xfId="58" applyNumberFormat="1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center" vertical="center" wrapText="1"/>
    </xf>
    <xf numFmtId="0" fontId="2" fillId="8" borderId="0" xfId="60" applyFont="1" applyFill="1" applyBorder="1" applyAlignment="1" applyProtection="1">
      <alignment vertical="center" wrapText="1"/>
    </xf>
    <xf numFmtId="0" fontId="2" fillId="8" borderId="6" xfId="60" applyFont="1" applyFill="1" applyBorder="1" applyAlignment="1" applyProtection="1">
      <alignment horizontal="center" vertical="center" wrapText="1"/>
    </xf>
    <xf numFmtId="0" fontId="8" fillId="8" borderId="0" xfId="60" applyFont="1" applyFill="1" applyBorder="1" applyAlignment="1" applyProtection="1">
      <alignment horizontal="center" vertical="center" wrapText="1"/>
    </xf>
    <xf numFmtId="0" fontId="2" fillId="8" borderId="0" xfId="60" applyFont="1" applyFill="1" applyBorder="1" applyAlignment="1" applyProtection="1">
      <alignment horizontal="center" vertical="center" wrapText="1"/>
    </xf>
    <xf numFmtId="0" fontId="2" fillId="0" borderId="8" xfId="60" applyFont="1" applyFill="1" applyBorder="1" applyAlignment="1" applyProtection="1">
      <alignment vertical="center" wrapText="1"/>
    </xf>
    <xf numFmtId="4" fontId="2" fillId="9" borderId="8" xfId="60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60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60" applyNumberFormat="1" applyFont="1" applyFill="1" applyBorder="1" applyAlignment="1" applyProtection="1">
      <alignment horizontal="center" vertical="center" wrapText="1"/>
    </xf>
    <xf numFmtId="4" fontId="9" fillId="0" borderId="13" xfId="60" applyNumberFormat="1" applyFont="1" applyFill="1" applyBorder="1" applyAlignment="1" applyProtection="1">
      <alignment horizontal="right" vertical="center" wrapText="1"/>
    </xf>
    <xf numFmtId="0" fontId="9" fillId="0" borderId="8" xfId="60" applyFont="1" applyFill="1" applyBorder="1" applyAlignment="1" applyProtection="1">
      <alignment horizontal="left" vertical="center" wrapText="1" indent="2"/>
    </xf>
    <xf numFmtId="0" fontId="2" fillId="0" borderId="8" xfId="60" applyFont="1" applyFill="1" applyBorder="1" applyAlignment="1" applyProtection="1">
      <alignment horizontal="left" vertical="center" wrapText="1" indent="3"/>
    </xf>
    <xf numFmtId="49" fontId="24" fillId="8" borderId="17" xfId="38" applyNumberFormat="1" applyFont="1" applyFill="1" applyBorder="1" applyAlignment="1" applyProtection="1">
      <alignment horizontal="center" vertical="center" wrapText="1"/>
    </xf>
    <xf numFmtId="4" fontId="2" fillId="8" borderId="8" xfId="60" applyNumberFormat="1" applyFont="1" applyFill="1" applyBorder="1" applyAlignment="1" applyProtection="1">
      <alignment horizontal="right" vertical="center" wrapText="1"/>
    </xf>
    <xf numFmtId="0" fontId="2" fillId="0" borderId="18" xfId="60" applyFont="1" applyFill="1" applyBorder="1" applyAlignment="1" applyProtection="1">
      <alignment horizontal="left" vertical="center" wrapText="1"/>
    </xf>
    <xf numFmtId="0" fontId="33" fillId="0" borderId="8" xfId="60" applyFont="1" applyFill="1" applyBorder="1" applyAlignment="1" applyProtection="1">
      <alignment vertical="center" wrapText="1"/>
    </xf>
    <xf numFmtId="0" fontId="33" fillId="0" borderId="18" xfId="60" applyFont="1" applyFill="1" applyBorder="1" applyAlignment="1" applyProtection="1">
      <alignment vertical="center" wrapText="1"/>
    </xf>
    <xf numFmtId="0" fontId="33" fillId="8" borderId="13" xfId="60" applyFont="1" applyFill="1" applyBorder="1" applyAlignment="1" applyProtection="1">
      <alignment vertical="center" wrapText="1"/>
    </xf>
    <xf numFmtId="4" fontId="33" fillId="8" borderId="13" xfId="60" applyNumberFormat="1" applyFont="1" applyFill="1" applyBorder="1" applyAlignment="1" applyProtection="1">
      <alignment horizontal="right" vertical="center" wrapText="1"/>
    </xf>
    <xf numFmtId="0" fontId="2" fillId="0" borderId="19" xfId="60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60" applyFont="1" applyFill="1" applyBorder="1" applyAlignment="1" applyProtection="1">
      <alignment horizontal="left" vertical="center" wrapText="1"/>
    </xf>
    <xf numFmtId="0" fontId="2" fillId="8" borderId="8" xfId="60" applyFont="1" applyFill="1" applyBorder="1" applyAlignment="1" applyProtection="1">
      <alignment horizontal="left" vertical="center" wrapText="1"/>
    </xf>
    <xf numFmtId="0" fontId="33" fillId="0" borderId="18" xfId="60" applyFont="1" applyFill="1" applyBorder="1" applyAlignment="1" applyProtection="1">
      <alignment horizontal="left" vertical="center" wrapText="1"/>
    </xf>
    <xf numFmtId="49" fontId="2" fillId="8" borderId="8" xfId="60" applyNumberFormat="1" applyFont="1" applyFill="1" applyBorder="1" applyAlignment="1" applyProtection="1">
      <alignment horizontal="left" vertical="center" wrapText="1"/>
    </xf>
    <xf numFmtId="49" fontId="9" fillId="8" borderId="8" xfId="60" applyNumberFormat="1" applyFont="1" applyFill="1" applyBorder="1" applyAlignment="1" applyProtection="1">
      <alignment horizontal="left" vertical="center" wrapText="1"/>
    </xf>
    <xf numFmtId="49" fontId="2" fillId="5" borderId="8" xfId="60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60" applyNumberFormat="1" applyFont="1" applyFill="1" applyBorder="1" applyAlignment="1" applyProtection="1">
      <alignment horizontal="left" vertical="center" wrapText="1"/>
    </xf>
    <xf numFmtId="0" fontId="33" fillId="8" borderId="8" xfId="60" applyFont="1" applyFill="1" applyBorder="1" applyAlignment="1" applyProtection="1">
      <alignment horizontal="left" vertical="center" wrapText="1"/>
    </xf>
    <xf numFmtId="0" fontId="2" fillId="9" borderId="8" xfId="60" applyNumberFormat="1" applyFont="1" applyFill="1" applyBorder="1" applyAlignment="1" applyProtection="1">
      <alignment horizontal="left" vertical="center" wrapText="1"/>
      <protection locked="0"/>
    </xf>
    <xf numFmtId="0" fontId="2" fillId="7" borderId="8" xfId="60" applyNumberFormat="1" applyFont="1" applyFill="1" applyBorder="1" applyAlignment="1" applyProtection="1">
      <alignment horizontal="right" vertical="center" wrapText="1"/>
    </xf>
    <xf numFmtId="0" fontId="15" fillId="0" borderId="15" xfId="61" applyFont="1" applyBorder="1" applyAlignment="1">
      <alignment horizontal="center" vertical="center" wrapText="1"/>
    </xf>
    <xf numFmtId="0" fontId="15" fillId="0" borderId="14" xfId="61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0" fillId="11" borderId="8" xfId="59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49" fontId="0" fillId="8" borderId="8" xfId="60" applyNumberFormat="1" applyFont="1" applyFill="1" applyBorder="1" applyAlignment="1" applyProtection="1">
      <alignment horizontal="center" vertical="center" wrapText="1"/>
    </xf>
    <xf numFmtId="0" fontId="0" fillId="0" borderId="8" xfId="60" applyFont="1" applyFill="1" applyBorder="1" applyAlignment="1" applyProtection="1">
      <alignment horizontal="left" vertical="center" wrapText="1" indent="1"/>
    </xf>
    <xf numFmtId="0" fontId="0" fillId="8" borderId="8" xfId="60" applyNumberFormat="1" applyFont="1" applyFill="1" applyBorder="1" applyAlignment="1" applyProtection="1">
      <alignment horizontal="center" vertical="center" wrapText="1"/>
    </xf>
    <xf numFmtId="0" fontId="0" fillId="0" borderId="8" xfId="60" applyFont="1" applyFill="1" applyBorder="1" applyAlignment="1" applyProtection="1">
      <alignment horizontal="left" vertical="center" wrapText="1" indent="2"/>
    </xf>
    <xf numFmtId="0" fontId="0" fillId="0" borderId="8" xfId="60" applyFont="1" applyFill="1" applyBorder="1" applyAlignment="1" applyProtection="1">
      <alignment horizontal="left" vertical="center" wrapText="1" indent="4"/>
    </xf>
    <xf numFmtId="0" fontId="0" fillId="0" borderId="8" xfId="60" applyFont="1" applyFill="1" applyBorder="1" applyAlignment="1" applyProtection="1">
      <alignment horizontal="left" vertical="center" wrapText="1" indent="3"/>
    </xf>
    <xf numFmtId="0" fontId="23" fillId="10" borderId="9" xfId="0" applyFont="1" applyFill="1" applyBorder="1" applyAlignment="1" applyProtection="1">
      <alignment horizontal="center" vertical="center"/>
    </xf>
    <xf numFmtId="0" fontId="23" fillId="10" borderId="10" xfId="0" applyFont="1" applyFill="1" applyBorder="1" applyAlignment="1" applyProtection="1">
      <alignment horizontal="left" vertical="center" indent="3"/>
    </xf>
    <xf numFmtId="0" fontId="23" fillId="10" borderId="10" xfId="0" applyFont="1" applyFill="1" applyBorder="1" applyAlignment="1" applyProtection="1">
      <alignment horizontal="left" vertical="center"/>
    </xf>
    <xf numFmtId="0" fontId="23" fillId="10" borderId="11" xfId="0" applyFont="1" applyFill="1" applyBorder="1" applyAlignment="1" applyProtection="1">
      <alignment horizontal="left" vertical="center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" fontId="0" fillId="7" borderId="8" xfId="60" applyNumberFormat="1" applyFont="1" applyFill="1" applyBorder="1" applyAlignment="1" applyProtection="1">
      <alignment horizontal="right" vertical="center" wrapText="1"/>
    </xf>
    <xf numFmtId="49" fontId="0" fillId="5" borderId="8" xfId="60" applyNumberFormat="1" applyFont="1" applyFill="1" applyBorder="1" applyAlignment="1" applyProtection="1">
      <alignment horizontal="left" vertical="center" wrapText="1"/>
      <protection locked="0"/>
    </xf>
  </cellXfs>
  <cellStyles count="67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14 3" xfId="47"/>
    <cellStyle name="Обычный 2" xfId="48"/>
    <cellStyle name="Обычный 2 10" xfId="49"/>
    <cellStyle name="Обычный 2 10 2" xfId="50"/>
    <cellStyle name="Обычный 2 14" xfId="51"/>
    <cellStyle name="Обычный 2 2" xfId="52"/>
    <cellStyle name="Обычный 2 8" xfId="53"/>
    <cellStyle name="Обычный 2_Новая инструкция1_фст" xfId="54"/>
    <cellStyle name="Обычный 3" xfId="55"/>
    <cellStyle name="Обычный 3 3" xfId="56"/>
    <cellStyle name="Обычный 3 3 2" xfId="57"/>
    <cellStyle name="Обычный 4" xfId="1"/>
    <cellStyle name="Обычный_SIMPLE_1_massive2" xfId="58"/>
    <cellStyle name="Обычный_ЖКУ_проект3" xfId="59"/>
    <cellStyle name="Обычный_Мониторинг инвестиций" xfId="60"/>
    <cellStyle name="Обычный_Шаблон по источникам для Модуля Реестр (2)" xfId="61"/>
    <cellStyle name="Процентный 10" xfId="62"/>
    <cellStyle name="Процентный 2" xfId="63"/>
    <cellStyle name="Стиль 1" xfId="64"/>
    <cellStyle name="Формула" xfId="65"/>
    <cellStyle name="ФормулаВБ_Мониторинг инвестиций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7</xdr:col>
      <xdr:colOff>219075</xdr:colOff>
      <xdr:row>7</xdr:row>
      <xdr:rowOff>0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3000375</xdr:colOff>
      <xdr:row>54</xdr:row>
      <xdr:rowOff>0</xdr:rowOff>
    </xdr:from>
    <xdr:to>
      <xdr:col>3</xdr:col>
      <xdr:colOff>3000375</xdr:colOff>
      <xdr:row>55</xdr:row>
      <xdr:rowOff>0</xdr:rowOff>
    </xdr:to>
    <xdr:pic macro="[1]!modInfo.MainSheetHelp">
      <xdr:nvPicPr>
        <xdr:cNvPr id="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441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95250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5181600" y="330517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95250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5181600" y="3305175"/>
          <a:ext cx="190500" cy="3810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76;&#1083;&#1103;%20&#1086;&#1090;&#1087;&#1088;&#1072;&#1074;&#1082;&#1080;/JKH.OPEN.INFO.REQUEST.WARM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47;&#1072;&#1103;&#1074;&#1083;&#1077;&#1085;&#1080;&#1103;/&#1057;&#1084;&#1077;&#1090;&#1099;%20&#1082;%20&#1086;&#1090;&#1087;&#1088;&#1072;&#1074;&#1082;&#1077;%20&#1074;%20&#1044;&#1058;&#1056;%20&#1058;&#1054;/&#1057;&#1084;&#1077;&#1090;&#1072;%20&#1088;&#1072;&#1089;&#1093;&#1086;&#1076;&#1086;&#1074;_&#1090;&#1077;&#1087;&#1083;&#1086;_&#1058;&#1054;&#1052;&#1057;&#1050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F13" t="str">
            <v>да</v>
          </cell>
        </row>
        <row r="16">
          <cell r="F16" t="str">
            <v>01.01.2017</v>
          </cell>
        </row>
        <row r="17">
          <cell r="F17" t="str">
            <v>31.12.2019</v>
          </cell>
        </row>
        <row r="21">
          <cell r="F21" t="str">
            <v>ООО "Энергонефть Томск"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>
        <row r="18">
          <cell r="F18">
            <v>4603.6500835931502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  <cell r="T5" t="str">
            <v>руб/м3</v>
          </cell>
        </row>
        <row r="10">
          <cell r="R10" t="str">
            <v>компонент на тепловую энергию</v>
          </cell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  <row r="11">
          <cell r="R11" t="str">
            <v>компонент на теплоноситель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ХВО_2014 г."/>
      <sheetName val="собственное потребление"/>
      <sheetName val="утв.2016  "/>
      <sheetName val="утв.2016 подробно"/>
      <sheetName val="ТЕПЛО_2017"/>
    </sheetNames>
    <sheetDataSet>
      <sheetData sheetId="0"/>
      <sheetData sheetId="1"/>
      <sheetData sheetId="2"/>
      <sheetData sheetId="3"/>
      <sheetData sheetId="4">
        <row r="134">
          <cell r="F134">
            <v>348818.10646884458</v>
          </cell>
          <cell r="G134">
            <v>367808.62725256325</v>
          </cell>
          <cell r="H134">
            <v>391164.66482529504</v>
          </cell>
        </row>
        <row r="139">
          <cell r="F139">
            <v>4603.6500835931502</v>
          </cell>
          <cell r="G139">
            <v>4854.2841847826548</v>
          </cell>
          <cell r="H139">
            <v>5162.5337347059331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J26" sqref="J26"/>
    </sheetView>
  </sheetViews>
  <sheetFormatPr defaultRowHeight="15"/>
  <cols>
    <col min="2" max="2" width="9.140625" customWidth="1"/>
    <col min="3" max="3" width="9.140625" hidden="1" customWidth="1"/>
    <col min="5" max="5" width="27.85546875" customWidth="1"/>
    <col min="6" max="6" width="35.28515625" customWidth="1"/>
  </cols>
  <sheetData>
    <row r="1" spans="1:9">
      <c r="A1" s="31"/>
      <c r="B1" s="32"/>
      <c r="C1" s="2"/>
      <c r="D1" s="2"/>
      <c r="E1" s="2"/>
      <c r="F1" s="2">
        <v>26360227</v>
      </c>
      <c r="G1" s="3"/>
      <c r="H1" s="2"/>
      <c r="I1" s="28"/>
    </row>
    <row r="2" spans="1:9">
      <c r="A2" s="31"/>
      <c r="B2" s="32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8.5" customHeight="1">
      <c r="A5" s="1"/>
      <c r="B5" s="1"/>
      <c r="C5" s="1"/>
      <c r="D5" s="7"/>
      <c r="E5" s="69" t="s">
        <v>1</v>
      </c>
      <c r="F5" s="69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9.5">
      <c r="A7" s="1"/>
      <c r="B7" s="1"/>
      <c r="C7" s="1"/>
      <c r="D7" s="7"/>
      <c r="E7" s="9" t="s">
        <v>2</v>
      </c>
      <c r="F7" s="26" t="s">
        <v>88</v>
      </c>
      <c r="G7" s="8"/>
      <c r="H7" s="1"/>
      <c r="I7" s="1"/>
    </row>
    <row r="8" spans="1:9" hidden="1">
      <c r="A8" s="33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</row>
    <row r="10" spans="1:9" hidden="1">
      <c r="A10" s="33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5</v>
      </c>
      <c r="F11" s="29" t="s">
        <v>6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2" t="s">
        <v>7</v>
      </c>
      <c r="B13" s="1"/>
      <c r="C13" s="1"/>
      <c r="D13" s="7"/>
      <c r="E13" s="21" t="s">
        <v>8</v>
      </c>
      <c r="F13" s="29" t="s">
        <v>7</v>
      </c>
      <c r="G13" s="4"/>
      <c r="H13" s="1"/>
      <c r="I13" s="1"/>
    </row>
    <row r="14" spans="1:9" hidden="1">
      <c r="A14" s="33"/>
      <c r="B14" s="1"/>
      <c r="C14" s="1"/>
      <c r="D14" s="11"/>
      <c r="E14" s="9"/>
      <c r="F14" s="12"/>
      <c r="G14" s="13"/>
      <c r="H14" s="1"/>
      <c r="I14" s="1"/>
    </row>
    <row r="15" spans="1:9" ht="25.5" customHeight="1">
      <c r="A15" s="33"/>
      <c r="B15" s="1"/>
      <c r="C15" s="1"/>
      <c r="D15" s="11"/>
      <c r="E15" s="9"/>
      <c r="F15" s="13" t="s">
        <v>9</v>
      </c>
      <c r="G15" s="13"/>
      <c r="H15" s="1"/>
      <c r="I15" s="1"/>
    </row>
    <row r="16" spans="1:9" ht="27" customHeight="1">
      <c r="A16" s="34" t="s">
        <v>10</v>
      </c>
      <c r="B16" s="1"/>
      <c r="C16" s="1"/>
      <c r="D16" s="7"/>
      <c r="E16" s="21" t="s">
        <v>11</v>
      </c>
      <c r="F16" s="72" t="s">
        <v>89</v>
      </c>
      <c r="G16" s="13"/>
      <c r="H16" s="1"/>
      <c r="I16" s="1"/>
    </row>
    <row r="17" spans="1:10" ht="30.75" customHeight="1">
      <c r="A17" s="32" t="s">
        <v>12</v>
      </c>
      <c r="B17" s="1"/>
      <c r="C17" s="1"/>
      <c r="D17" s="7"/>
      <c r="E17" s="9" t="s">
        <v>13</v>
      </c>
      <c r="F17" s="72" t="s">
        <v>90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45" hidden="1">
      <c r="A19" s="1"/>
      <c r="B19" s="1"/>
      <c r="C19" s="1"/>
      <c r="D19" s="7"/>
      <c r="E19" s="21" t="s">
        <v>14</v>
      </c>
      <c r="F19" s="29" t="s">
        <v>6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24</v>
      </c>
      <c r="F28" s="30" t="s">
        <v>25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45" hidden="1">
      <c r="A30" s="33"/>
      <c r="B30" s="1"/>
      <c r="C30" s="1"/>
      <c r="D30" s="11"/>
      <c r="E30" s="21" t="s">
        <v>26</v>
      </c>
      <c r="F30" s="29" t="s">
        <v>6</v>
      </c>
      <c r="G30" s="13"/>
      <c r="H30" s="1"/>
      <c r="I30" s="1"/>
      <c r="J30" s="1"/>
    </row>
    <row r="31" spans="1:10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5" t="s">
        <v>27</v>
      </c>
      <c r="B32" s="1"/>
      <c r="C32" s="1"/>
      <c r="D32" s="11"/>
      <c r="E32" s="21" t="s">
        <v>28</v>
      </c>
      <c r="F32" s="30" t="s">
        <v>27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t="22.5" hidden="1">
      <c r="A34" s="33"/>
      <c r="B34" s="1"/>
      <c r="C34" s="1"/>
      <c r="D34" s="11"/>
      <c r="E34" s="19" t="s">
        <v>29</v>
      </c>
      <c r="F34" s="29" t="s">
        <v>6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30</v>
      </c>
      <c r="F36" s="30" t="s">
        <v>31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t="33.75" hidden="1">
      <c r="A38" s="33"/>
      <c r="B38" s="1"/>
      <c r="C38" s="1"/>
      <c r="D38" s="11"/>
      <c r="E38" s="17" t="s">
        <v>32</v>
      </c>
      <c r="F38" s="38"/>
      <c r="G38" s="13"/>
    </row>
    <row r="39" spans="1:7" hidden="1">
      <c r="A39" s="33"/>
      <c r="B39" s="1"/>
      <c r="C39" s="1"/>
      <c r="D39" s="11"/>
      <c r="E39" s="9"/>
      <c r="F39" s="12"/>
      <c r="G39" s="13"/>
    </row>
    <row r="40" spans="1:7" hidden="1">
      <c r="A40" s="36"/>
      <c r="B40" s="1"/>
      <c r="C40" s="1"/>
      <c r="D40" s="4"/>
      <c r="E40" s="1"/>
      <c r="F40" s="13" t="s">
        <v>33</v>
      </c>
      <c r="G40" s="13"/>
    </row>
    <row r="41" spans="1:7" ht="33.75" hidden="1">
      <c r="A41" s="36"/>
      <c r="B41" s="37"/>
      <c r="C41" s="1"/>
      <c r="D41" s="20"/>
      <c r="E41" s="19" t="s">
        <v>34</v>
      </c>
      <c r="F41" s="22" t="s">
        <v>35</v>
      </c>
      <c r="G41" s="13"/>
    </row>
    <row r="42" spans="1:7" ht="33.75" hidden="1">
      <c r="A42" s="36"/>
      <c r="B42" s="37"/>
      <c r="C42" s="1"/>
      <c r="D42" s="20"/>
      <c r="E42" s="19" t="s">
        <v>36</v>
      </c>
      <c r="F42" s="22" t="s">
        <v>35</v>
      </c>
      <c r="G42" s="13"/>
    </row>
    <row r="43" spans="1:7" ht="19.5" hidden="1">
      <c r="A43" s="1"/>
      <c r="B43" s="1"/>
      <c r="C43" s="1"/>
      <c r="D43" s="7"/>
      <c r="E43" s="9"/>
      <c r="F43" s="25"/>
      <c r="G43" s="4"/>
    </row>
    <row r="44" spans="1:7" hidden="1">
      <c r="A44" s="36"/>
      <c r="B44" s="1"/>
      <c r="C44" s="1"/>
      <c r="D44" s="4"/>
      <c r="E44" s="1"/>
      <c r="F44" s="13" t="s">
        <v>37</v>
      </c>
      <c r="G44" s="13"/>
    </row>
    <row r="45" spans="1:7" ht="19.5" hidden="1">
      <c r="A45" s="36"/>
      <c r="B45" s="37"/>
      <c r="C45" s="1"/>
      <c r="D45" s="20"/>
      <c r="E45" s="19" t="s">
        <v>38</v>
      </c>
      <c r="F45" s="22" t="s">
        <v>39</v>
      </c>
      <c r="G45" s="13"/>
    </row>
    <row r="46" spans="1:7" ht="19.5" hidden="1">
      <c r="A46" s="36"/>
      <c r="B46" s="37"/>
      <c r="C46" s="1"/>
      <c r="D46" s="20"/>
      <c r="E46" s="19" t="s">
        <v>40</v>
      </c>
      <c r="F46" s="22" t="s">
        <v>41</v>
      </c>
      <c r="G46" s="13"/>
    </row>
    <row r="47" spans="1:7" ht="19.5" hidden="1">
      <c r="A47" s="1"/>
      <c r="B47" s="1"/>
      <c r="C47" s="1"/>
      <c r="D47" s="7"/>
      <c r="E47" s="9"/>
      <c r="F47" s="25"/>
      <c r="G47" s="4"/>
    </row>
    <row r="48" spans="1:7" hidden="1">
      <c r="A48" s="36"/>
      <c r="B48" s="1"/>
      <c r="C48" s="1"/>
      <c r="D48" s="4"/>
      <c r="E48" s="1"/>
      <c r="F48" s="13" t="s">
        <v>42</v>
      </c>
      <c r="G48" s="13"/>
    </row>
    <row r="49" spans="1:7" ht="19.5" hidden="1">
      <c r="A49" s="36"/>
      <c r="B49" s="37"/>
      <c r="C49" s="1"/>
      <c r="D49" s="20"/>
      <c r="E49" s="19" t="s">
        <v>38</v>
      </c>
      <c r="F49" s="22" t="s">
        <v>43</v>
      </c>
      <c r="G49" s="13"/>
    </row>
    <row r="50" spans="1:7" ht="19.5" hidden="1">
      <c r="A50" s="36"/>
      <c r="B50" s="37"/>
      <c r="C50" s="1"/>
      <c r="D50" s="20"/>
      <c r="E50" s="19" t="s">
        <v>40</v>
      </c>
      <c r="F50" s="22" t="s">
        <v>44</v>
      </c>
      <c r="G50" s="13"/>
    </row>
    <row r="51" spans="1:7" ht="19.5" hidden="1">
      <c r="A51" s="1"/>
      <c r="B51" s="1"/>
      <c r="C51" s="1"/>
      <c r="D51" s="7"/>
      <c r="E51" s="9"/>
      <c r="F51" s="25"/>
      <c r="G51" s="4"/>
    </row>
    <row r="52" spans="1:7" ht="22.5" hidden="1">
      <c r="A52" s="36"/>
      <c r="B52" s="1"/>
      <c r="C52" s="1"/>
      <c r="D52" s="4"/>
      <c r="E52" s="1"/>
      <c r="F52" s="13" t="s">
        <v>45</v>
      </c>
      <c r="G52" s="13"/>
    </row>
    <row r="53" spans="1:7" ht="19.5" hidden="1">
      <c r="A53" s="36"/>
      <c r="B53" s="37"/>
      <c r="C53" s="1"/>
      <c r="D53" s="20"/>
      <c r="E53" s="19" t="s">
        <v>38</v>
      </c>
      <c r="F53" s="22" t="s">
        <v>46</v>
      </c>
      <c r="G53" s="13"/>
    </row>
    <row r="54" spans="1:7" ht="19.5" hidden="1">
      <c r="A54" s="36"/>
      <c r="B54" s="37"/>
      <c r="C54" s="1"/>
      <c r="D54" s="20"/>
      <c r="E54" s="19" t="s">
        <v>47</v>
      </c>
      <c r="F54" s="22" t="s">
        <v>48</v>
      </c>
      <c r="G54" s="13"/>
    </row>
    <row r="55" spans="1:7" ht="19.5" hidden="1">
      <c r="A55" s="36"/>
      <c r="B55" s="37"/>
      <c r="C55" s="1"/>
      <c r="D55" s="20"/>
      <c r="E55" s="19" t="s">
        <v>40</v>
      </c>
      <c r="F55" s="22" t="s">
        <v>49</v>
      </c>
      <c r="G55" s="13"/>
    </row>
    <row r="56" spans="1:7" ht="19.5" hidden="1">
      <c r="A56" s="36"/>
      <c r="B56" s="37"/>
      <c r="C56" s="1"/>
      <c r="D56" s="20"/>
      <c r="E56" s="19" t="s">
        <v>50</v>
      </c>
      <c r="F56" s="22" t="s">
        <v>51</v>
      </c>
      <c r="G56" s="13"/>
    </row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69"/>
  <sheetViews>
    <sheetView tabSelected="1" topLeftCell="A16" workbookViewId="0">
      <selection activeCell="E75" sqref="E75"/>
    </sheetView>
  </sheetViews>
  <sheetFormatPr defaultRowHeight="15"/>
  <cols>
    <col min="3" max="3" width="10.42578125" bestFit="1" customWidth="1"/>
    <col min="4" max="4" width="48.42578125" customWidth="1"/>
    <col min="5" max="5" width="27" bestFit="1" customWidth="1"/>
    <col min="6" max="6" width="31.28515625" customWidth="1"/>
    <col min="7" max="7" width="28.85546875" hidden="1" customWidth="1"/>
  </cols>
  <sheetData>
    <row r="4" spans="3:7" ht="37.5" customHeight="1">
      <c r="C4" s="70" t="s">
        <v>1</v>
      </c>
      <c r="D4" s="70"/>
      <c r="E4" s="70"/>
      <c r="F4" s="70"/>
      <c r="G4" s="70"/>
    </row>
    <row r="5" spans="3:7">
      <c r="C5" s="71" t="str">
        <f>IF(org=0,"Не определено",org)</f>
        <v>ООО "Энергонефть Томск"</v>
      </c>
      <c r="D5" s="71"/>
      <c r="E5" s="71"/>
      <c r="F5" s="71"/>
      <c r="G5" s="71"/>
    </row>
    <row r="6" spans="3:7">
      <c r="C6" s="39"/>
      <c r="D6" s="42"/>
      <c r="E6" s="42"/>
      <c r="F6" s="41"/>
      <c r="G6" s="41"/>
    </row>
    <row r="7" spans="3:7" ht="15.75" thickBot="1">
      <c r="C7" s="40" t="s">
        <v>52</v>
      </c>
      <c r="D7" s="73" t="s">
        <v>53</v>
      </c>
      <c r="E7" s="74" t="s">
        <v>54</v>
      </c>
      <c r="F7" s="73" t="s">
        <v>55</v>
      </c>
      <c r="G7" s="73" t="s">
        <v>56</v>
      </c>
    </row>
    <row r="8" spans="3:7" ht="15.75" thickTop="1">
      <c r="C8" s="50" t="s">
        <v>57</v>
      </c>
      <c r="D8" s="50" t="s">
        <v>58</v>
      </c>
      <c r="E8" s="50" t="s">
        <v>59</v>
      </c>
      <c r="F8" s="50" t="s">
        <v>60</v>
      </c>
      <c r="G8" s="50" t="s">
        <v>61</v>
      </c>
    </row>
    <row r="9" spans="3:7" ht="33.75">
      <c r="C9" s="75" t="s">
        <v>62</v>
      </c>
      <c r="D9" s="52" t="s">
        <v>63</v>
      </c>
      <c r="E9" s="54"/>
      <c r="F9" s="57"/>
      <c r="G9" s="61">
        <v>0</v>
      </c>
    </row>
    <row r="10" spans="3:7" ht="45">
      <c r="C10" s="75" t="s">
        <v>64</v>
      </c>
      <c r="D10" s="76" t="s">
        <v>65</v>
      </c>
      <c r="E10" s="53"/>
      <c r="F10" s="58"/>
      <c r="G10" s="62"/>
    </row>
    <row r="11" spans="3:7">
      <c r="C11" s="75" t="s">
        <v>66</v>
      </c>
      <c r="D11" s="76" t="s">
        <v>67</v>
      </c>
      <c r="E11" s="55"/>
      <c r="F11" s="52"/>
      <c r="G11" s="61">
        <v>0</v>
      </c>
    </row>
    <row r="12" spans="3:7" ht="22.5">
      <c r="C12" s="75" t="s">
        <v>68</v>
      </c>
      <c r="D12" s="78" t="s">
        <v>91</v>
      </c>
      <c r="E12" s="67" t="s">
        <v>92</v>
      </c>
      <c r="F12" s="52"/>
      <c r="G12" s="64"/>
    </row>
    <row r="13" spans="3:7" ht="22.5">
      <c r="C13" s="75" t="s">
        <v>102</v>
      </c>
      <c r="D13" s="78" t="s">
        <v>93</v>
      </c>
      <c r="E13" s="67" t="s">
        <v>92</v>
      </c>
      <c r="F13" s="52"/>
      <c r="G13" s="64"/>
    </row>
    <row r="14" spans="3:7" ht="22.5">
      <c r="C14" s="75" t="s">
        <v>103</v>
      </c>
      <c r="D14" s="78" t="s">
        <v>94</v>
      </c>
      <c r="E14" s="67" t="s">
        <v>92</v>
      </c>
      <c r="F14" s="52"/>
      <c r="G14" s="64"/>
    </row>
    <row r="15" spans="3:7" hidden="1">
      <c r="C15" s="46"/>
      <c r="D15" s="48" t="s">
        <v>69</v>
      </c>
      <c r="E15" s="56"/>
      <c r="F15" s="59"/>
      <c r="G15" s="63"/>
    </row>
    <row r="16" spans="3:7">
      <c r="C16" s="75" t="s">
        <v>70</v>
      </c>
      <c r="D16" s="76" t="str">
        <f>"Расчетная величина цен (тарифов)"&amp;IF(group_rates&lt;&gt;tariff_GVS,IF(group_rates="","",IF(double_rate_tariff="да","",", "&amp;unit_tariff_single_rate)),"")</f>
        <v>Расчетная величина цен (тарифов),  руб/Гкал</v>
      </c>
      <c r="E16" s="55"/>
      <c r="F16" s="52"/>
      <c r="G16" s="61">
        <v>0</v>
      </c>
    </row>
    <row r="17" spans="3:7">
      <c r="C17" s="75" t="s">
        <v>71</v>
      </c>
      <c r="D17" s="78" t="s">
        <v>95</v>
      </c>
      <c r="E17" s="44">
        <f>[2]ТЕПЛО_2017!$F$139</f>
        <v>4603.6500835931502</v>
      </c>
      <c r="F17" s="66"/>
      <c r="G17" s="64"/>
    </row>
    <row r="18" spans="3:7" hidden="1">
      <c r="C18" s="75" t="str">
        <f>C17&amp;IF(group_rates=tariff_GVS,"1.","")</f>
        <v>1.3.1</v>
      </c>
      <c r="D18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E18" s="51"/>
      <c r="F18" s="66"/>
      <c r="G18" s="62"/>
    </row>
    <row r="19" spans="3:7" hidden="1">
      <c r="C19" s="75" t="str">
        <f>C18&amp;"1."</f>
        <v>1.3.11.</v>
      </c>
      <c r="D19" s="79" t="str">
        <f>name_dblRate_1 &amp; ", " &amp; unit_tariff_double_rate_p</f>
        <v>мощность,  руб/Гкал</v>
      </c>
      <c r="E19" s="51"/>
      <c r="F19" s="60"/>
      <c r="G19" s="62"/>
    </row>
    <row r="20" spans="3:7" hidden="1">
      <c r="C20" s="75" t="str">
        <f>C18&amp;"2."</f>
        <v>1.3.12.</v>
      </c>
      <c r="D20" s="79" t="str">
        <f>name_dblRate_2 &amp; ", " &amp; unit_tariff_double_rate_c</f>
        <v>содержание,  тыс руб/Гкал/час в месяц</v>
      </c>
      <c r="E20" s="51"/>
      <c r="F20" s="60"/>
      <c r="G20" s="62"/>
    </row>
    <row r="21" spans="3:7" hidden="1">
      <c r="C21" s="75" t="str">
        <f>C17&amp;"2."</f>
        <v>1.3.12.</v>
      </c>
      <c r="D21" s="80" t="str">
        <f>IF(group_rates="","",IF(group_rates=[1]TEHSHEET!$S$10,[1]TEHSHEET!$R$11,""))&amp;", "&amp;[1]TEHSHEET!$T$5</f>
        <v>, руб/м3</v>
      </c>
      <c r="E21" s="51"/>
      <c r="F21" s="66"/>
      <c r="G21" s="62"/>
    </row>
    <row r="22" spans="3:7" hidden="1">
      <c r="C22" s="75"/>
      <c r="D22" s="82" t="s">
        <v>72</v>
      </c>
      <c r="E22" s="83"/>
      <c r="F22" s="83"/>
      <c r="G22" s="84"/>
    </row>
    <row r="23" spans="3:7">
      <c r="C23" s="75" t="s">
        <v>73</v>
      </c>
      <c r="D23" s="78" t="s">
        <v>96</v>
      </c>
      <c r="E23" s="44">
        <f>[2]ТЕПЛО_2017!$F$139</f>
        <v>4603.6500835931502</v>
      </c>
      <c r="F23" s="66"/>
      <c r="G23" s="64"/>
    </row>
    <row r="24" spans="3:7" hidden="1">
      <c r="C24" s="75" t="str">
        <f>C23&amp;IF(group_rates=tariff_GVS,"1.","")</f>
        <v>1.3.2</v>
      </c>
      <c r="D24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E24" s="51"/>
      <c r="F24" s="66"/>
      <c r="G24" s="62"/>
    </row>
    <row r="25" spans="3:7" hidden="1">
      <c r="C25" s="75" t="str">
        <f>C24&amp;"1."</f>
        <v>1.3.21.</v>
      </c>
      <c r="D25" s="79" t="str">
        <f>name_dblRate_1 &amp; ", " &amp; unit_tariff_double_rate_p</f>
        <v>мощность,  руб/Гкал</v>
      </c>
      <c r="E25" s="51"/>
      <c r="F25" s="60"/>
      <c r="G25" s="62"/>
    </row>
    <row r="26" spans="3:7" hidden="1">
      <c r="C26" s="75" t="str">
        <f>C24&amp;"2."</f>
        <v>1.3.22.</v>
      </c>
      <c r="D26" s="79" t="str">
        <f>name_dblRate_2 &amp; ", " &amp; unit_tariff_double_rate_c</f>
        <v>содержание,  тыс руб/Гкал/час в месяц</v>
      </c>
      <c r="E26" s="51"/>
      <c r="F26" s="60"/>
      <c r="G26" s="62"/>
    </row>
    <row r="27" spans="3:7" hidden="1">
      <c r="C27" s="75" t="str">
        <f>C23&amp;"2."</f>
        <v>1.3.22.</v>
      </c>
      <c r="D27" s="80" t="str">
        <f>IF(group_rates="","",IF(group_rates=[1]TEHSHEET!$S$10,[1]TEHSHEET!$R$11,""))&amp;", "&amp;[1]TEHSHEET!$T$5</f>
        <v>, руб/м3</v>
      </c>
      <c r="E27" s="51"/>
      <c r="F27" s="66"/>
      <c r="G27" s="62"/>
    </row>
    <row r="28" spans="3:7" hidden="1">
      <c r="C28" s="75"/>
      <c r="D28" s="82" t="s">
        <v>72</v>
      </c>
      <c r="E28" s="83"/>
      <c r="F28" s="83"/>
      <c r="G28" s="84"/>
    </row>
    <row r="29" spans="3:7">
      <c r="C29" s="75" t="s">
        <v>104</v>
      </c>
      <c r="D29" s="78" t="s">
        <v>97</v>
      </c>
      <c r="E29" s="44">
        <f>[2]ТЕПЛО_2017!$G$139</f>
        <v>4854.2841847826548</v>
      </c>
      <c r="F29" s="66"/>
      <c r="G29" s="64"/>
    </row>
    <row r="30" spans="3:7" hidden="1">
      <c r="C30" s="75" t="str">
        <f>C29&amp;IF(group_rates=tariff_GVS,"1.","")</f>
        <v>1.3.3</v>
      </c>
      <c r="D30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E30" s="51"/>
      <c r="F30" s="66"/>
      <c r="G30" s="62"/>
    </row>
    <row r="31" spans="3:7" hidden="1">
      <c r="C31" s="75" t="str">
        <f>C30&amp;"1."</f>
        <v>1.3.31.</v>
      </c>
      <c r="D31" s="79" t="str">
        <f>name_dblRate_1 &amp; ", " &amp; unit_tariff_double_rate_p</f>
        <v>мощность,  руб/Гкал</v>
      </c>
      <c r="E31" s="51"/>
      <c r="F31" s="60"/>
      <c r="G31" s="62"/>
    </row>
    <row r="32" spans="3:7" hidden="1">
      <c r="C32" s="75" t="str">
        <f>C30&amp;"2."</f>
        <v>1.3.32.</v>
      </c>
      <c r="D32" s="79" t="str">
        <f>name_dblRate_2 &amp; ", " &amp; unit_tariff_double_rate_c</f>
        <v>содержание,  тыс руб/Гкал/час в месяц</v>
      </c>
      <c r="E32" s="51"/>
      <c r="F32" s="60"/>
      <c r="G32" s="62"/>
    </row>
    <row r="33" spans="3:7" hidden="1">
      <c r="C33" s="75" t="str">
        <f>C29&amp;"2."</f>
        <v>1.3.32.</v>
      </c>
      <c r="D33" s="80" t="str">
        <f>IF(group_rates="","",IF(group_rates=[1]TEHSHEET!$S$10,[1]TEHSHEET!$R$11,""))&amp;", "&amp;[1]TEHSHEET!$T$5</f>
        <v>, руб/м3</v>
      </c>
      <c r="E33" s="51"/>
      <c r="F33" s="66"/>
      <c r="G33" s="62"/>
    </row>
    <row r="34" spans="3:7" hidden="1">
      <c r="C34" s="75"/>
      <c r="D34" s="82" t="s">
        <v>72</v>
      </c>
      <c r="E34" s="83"/>
      <c r="F34" s="83"/>
      <c r="G34" s="84"/>
    </row>
    <row r="35" spans="3:7">
      <c r="C35" s="75" t="s">
        <v>105</v>
      </c>
      <c r="D35" s="78" t="s">
        <v>98</v>
      </c>
      <c r="E35" s="44">
        <f>[2]ТЕПЛО_2017!$G$139</f>
        <v>4854.2841847826548</v>
      </c>
      <c r="F35" s="66"/>
      <c r="G35" s="64"/>
    </row>
    <row r="36" spans="3:7" hidden="1">
      <c r="C36" s="75" t="str">
        <f>C35&amp;IF(group_rates=tariff_GVS,"1.","")</f>
        <v>1.3.4</v>
      </c>
      <c r="D36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E36" s="51"/>
      <c r="F36" s="66"/>
      <c r="G36" s="62"/>
    </row>
    <row r="37" spans="3:7" hidden="1">
      <c r="C37" s="75" t="str">
        <f>C36&amp;"1."</f>
        <v>1.3.41.</v>
      </c>
      <c r="D37" s="79" t="str">
        <f>name_dblRate_1 &amp; ", " &amp; unit_tariff_double_rate_p</f>
        <v>мощность,  руб/Гкал</v>
      </c>
      <c r="E37" s="51"/>
      <c r="F37" s="60"/>
      <c r="G37" s="62"/>
    </row>
    <row r="38" spans="3:7" hidden="1">
      <c r="C38" s="75" t="str">
        <f>C36&amp;"2."</f>
        <v>1.3.42.</v>
      </c>
      <c r="D38" s="79" t="str">
        <f>name_dblRate_2 &amp; ", " &amp; unit_tariff_double_rate_c</f>
        <v>содержание,  тыс руб/Гкал/час в месяц</v>
      </c>
      <c r="E38" s="51"/>
      <c r="F38" s="60"/>
      <c r="G38" s="62"/>
    </row>
    <row r="39" spans="3:7" hidden="1">
      <c r="C39" s="75" t="str">
        <f>C35&amp;"2."</f>
        <v>1.3.42.</v>
      </c>
      <c r="D39" s="80" t="str">
        <f>IF(group_rates="","",IF(group_rates=[1]TEHSHEET!$S$10,[1]TEHSHEET!$R$11,""))&amp;", "&amp;[1]TEHSHEET!$T$5</f>
        <v>, руб/м3</v>
      </c>
      <c r="E39" s="51"/>
      <c r="F39" s="66"/>
      <c r="G39" s="62"/>
    </row>
    <row r="40" spans="3:7" hidden="1">
      <c r="C40" s="75"/>
      <c r="D40" s="82" t="s">
        <v>72</v>
      </c>
      <c r="E40" s="83"/>
      <c r="F40" s="83"/>
      <c r="G40" s="84"/>
    </row>
    <row r="41" spans="3:7">
      <c r="C41" s="75" t="s">
        <v>106</v>
      </c>
      <c r="D41" s="78" t="s">
        <v>99</v>
      </c>
      <c r="E41" s="44">
        <f>[2]ТЕПЛО_2017!$H$139</f>
        <v>5162.5337347059331</v>
      </c>
      <c r="F41" s="66"/>
      <c r="G41" s="64"/>
    </row>
    <row r="42" spans="3:7" hidden="1">
      <c r="C42" s="75" t="str">
        <f>C41&amp;IF(group_rates=tariff_GVS,"1.","")</f>
        <v>1.3.5</v>
      </c>
      <c r="D42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E42" s="51"/>
      <c r="F42" s="66"/>
      <c r="G42" s="62"/>
    </row>
    <row r="43" spans="3:7" hidden="1">
      <c r="C43" s="75" t="str">
        <f>C42&amp;"1."</f>
        <v>1.3.51.</v>
      </c>
      <c r="D43" s="79" t="str">
        <f>name_dblRate_1 &amp; ", " &amp; unit_tariff_double_rate_p</f>
        <v>мощность,  руб/Гкал</v>
      </c>
      <c r="E43" s="51"/>
      <c r="F43" s="60"/>
      <c r="G43" s="62"/>
    </row>
    <row r="44" spans="3:7" hidden="1">
      <c r="C44" s="75" t="str">
        <f>C42&amp;"2."</f>
        <v>1.3.52.</v>
      </c>
      <c r="D44" s="79" t="str">
        <f>name_dblRate_2 &amp; ", " &amp; unit_tariff_double_rate_c</f>
        <v>содержание,  тыс руб/Гкал/час в месяц</v>
      </c>
      <c r="E44" s="51"/>
      <c r="F44" s="60"/>
      <c r="G44" s="62"/>
    </row>
    <row r="45" spans="3:7" hidden="1">
      <c r="C45" s="75" t="str">
        <f>C41&amp;"2."</f>
        <v>1.3.52.</v>
      </c>
      <c r="D45" s="80" t="str">
        <f>IF(group_rates="","",IF(group_rates=[1]TEHSHEET!$S$10,[1]TEHSHEET!$R$11,""))&amp;", "&amp;[1]TEHSHEET!$T$5</f>
        <v>, руб/м3</v>
      </c>
      <c r="E45" s="51"/>
      <c r="F45" s="66"/>
      <c r="G45" s="62"/>
    </row>
    <row r="46" spans="3:7" hidden="1">
      <c r="C46" s="75"/>
      <c r="D46" s="82" t="s">
        <v>72</v>
      </c>
      <c r="E46" s="83"/>
      <c r="F46" s="83"/>
      <c r="G46" s="84"/>
    </row>
    <row r="47" spans="3:7">
      <c r="C47" s="75" t="s">
        <v>107</v>
      </c>
      <c r="D47" s="78" t="s">
        <v>100</v>
      </c>
      <c r="E47" s="44">
        <f>[2]ТЕПЛО_2017!$H$139</f>
        <v>5162.5337347059331</v>
      </c>
      <c r="F47" s="66"/>
      <c r="G47" s="64"/>
    </row>
    <row r="48" spans="3:7" hidden="1">
      <c r="C48" s="77" t="str">
        <f>C47&amp;IF(group_rates=tariff_GVS,"1.","")</f>
        <v>1.3.6</v>
      </c>
      <c r="D48" s="49" t="str">
        <f>IF(group_rates="","",IF(group_rates=[1]TEHSHEET!$S$10,[1]TEHSHEET!$R$10,group_rates)) &amp; IF(double_rate_tariff="да",,", "&amp;unit_tariff_single_rate)</f>
        <v>тариф на тепловую энергию (мощность),  руб/Гкал</v>
      </c>
      <c r="E48" s="51"/>
      <c r="F48" s="66"/>
      <c r="G48" s="62"/>
    </row>
    <row r="49" spans="3:7" hidden="1">
      <c r="C49" s="77" t="str">
        <f>C48&amp;"1."</f>
        <v>1.3.61.</v>
      </c>
      <c r="D49" s="79" t="str">
        <f>name_dblRate_1 &amp; ", " &amp; unit_tariff_double_rate_p</f>
        <v>мощность,  руб/Гкал</v>
      </c>
      <c r="E49" s="51"/>
      <c r="F49" s="60"/>
      <c r="G49" s="62"/>
    </row>
    <row r="50" spans="3:7" hidden="1">
      <c r="C50" s="77" t="str">
        <f>C48&amp;"2."</f>
        <v>1.3.62.</v>
      </c>
      <c r="D50" s="79" t="str">
        <f>name_dblRate_2 &amp; ", " &amp; unit_tariff_double_rate_c</f>
        <v>содержание,  тыс руб/Гкал/час в месяц</v>
      </c>
      <c r="E50" s="51"/>
      <c r="F50" s="60"/>
      <c r="G50" s="62"/>
    </row>
    <row r="51" spans="3:7" hidden="1">
      <c r="C51" s="77" t="str">
        <f>C47&amp;"2."</f>
        <v>1.3.62.</v>
      </c>
      <c r="D51" s="80" t="str">
        <f>IF(group_rates="","",IF(group_rates=[1]TEHSHEET!$S$10,[1]TEHSHEET!$R$11,""))&amp;", "&amp;[1]TEHSHEET!$T$5</f>
        <v>, руб/м3</v>
      </c>
      <c r="E51" s="51"/>
      <c r="F51" s="66"/>
      <c r="G51" s="62"/>
    </row>
    <row r="52" spans="3:7" hidden="1">
      <c r="C52" s="81"/>
      <c r="D52" s="82" t="s">
        <v>72</v>
      </c>
      <c r="E52" s="83"/>
      <c r="F52" s="83"/>
      <c r="G52" s="84"/>
    </row>
    <row r="53" spans="3:7" hidden="1">
      <c r="C53" s="75"/>
      <c r="D53" s="48" t="s">
        <v>74</v>
      </c>
      <c r="E53" s="56"/>
      <c r="F53" s="60"/>
      <c r="G53" s="62"/>
    </row>
    <row r="54" spans="3:7">
      <c r="C54" s="75" t="s">
        <v>75</v>
      </c>
      <c r="D54" s="76" t="s">
        <v>76</v>
      </c>
      <c r="E54" s="68" t="str">
        <f>"с "&amp;periodStart &amp; " по " &amp; periodEnd &amp; " гг."</f>
        <v>с 01.01.2017 по 31.12.2019 гг.</v>
      </c>
      <c r="F54" s="52"/>
      <c r="G54" s="64"/>
    </row>
    <row r="55" spans="3:7" ht="45">
      <c r="C55" s="75" t="s">
        <v>77</v>
      </c>
      <c r="D55" s="76" t="s">
        <v>78</v>
      </c>
      <c r="E55" s="85"/>
      <c r="F55" s="85" t="s">
        <v>101</v>
      </c>
      <c r="G55" s="64"/>
    </row>
    <row r="56" spans="3:7" ht="45">
      <c r="C56" s="75" t="s">
        <v>79</v>
      </c>
      <c r="D56" s="76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E56" s="86">
        <f>SUM(E57:E63)</f>
        <v>1107791.3985467029</v>
      </c>
      <c r="F56" s="52"/>
      <c r="G56" s="64"/>
    </row>
    <row r="57" spans="3:7">
      <c r="C57" s="75" t="s">
        <v>80</v>
      </c>
      <c r="D57" s="78" t="s">
        <v>95</v>
      </c>
      <c r="E57" s="44">
        <f>[2]ТЕПЛО_2017!$F$134/2</f>
        <v>174409.05323442229</v>
      </c>
      <c r="F57" s="52"/>
      <c r="G57" s="64"/>
    </row>
    <row r="58" spans="3:7">
      <c r="C58" s="75" t="s">
        <v>81</v>
      </c>
      <c r="D58" s="78" t="s">
        <v>96</v>
      </c>
      <c r="E58" s="44">
        <f>E57</f>
        <v>174409.05323442229</v>
      </c>
      <c r="F58" s="52"/>
      <c r="G58" s="64"/>
    </row>
    <row r="59" spans="3:7">
      <c r="C59" s="75" t="s">
        <v>108</v>
      </c>
      <c r="D59" s="78" t="s">
        <v>97</v>
      </c>
      <c r="E59" s="44">
        <f>[2]ТЕПЛО_2017!$G$134/2</f>
        <v>183904.31362628163</v>
      </c>
      <c r="F59" s="52"/>
      <c r="G59" s="64"/>
    </row>
    <row r="60" spans="3:7">
      <c r="C60" s="75" t="s">
        <v>109</v>
      </c>
      <c r="D60" s="78" t="s">
        <v>98</v>
      </c>
      <c r="E60" s="44">
        <f>E59</f>
        <v>183904.31362628163</v>
      </c>
      <c r="F60" s="52"/>
      <c r="G60" s="64"/>
    </row>
    <row r="61" spans="3:7">
      <c r="C61" s="75" t="s">
        <v>110</v>
      </c>
      <c r="D61" s="78" t="s">
        <v>99</v>
      </c>
      <c r="E61" s="44">
        <f>[2]ТЕПЛО_2017!$H$134/2</f>
        <v>195582.33241264752</v>
      </c>
      <c r="F61" s="52"/>
      <c r="G61" s="64"/>
    </row>
    <row r="62" spans="3:7">
      <c r="C62" s="75" t="s">
        <v>111</v>
      </c>
      <c r="D62" s="78" t="s">
        <v>100</v>
      </c>
      <c r="E62" s="44">
        <f>E61</f>
        <v>195582.33241264752</v>
      </c>
      <c r="F62" s="52"/>
      <c r="G62" s="64"/>
    </row>
    <row r="63" spans="3:7" hidden="1">
      <c r="C63" s="46"/>
      <c r="D63" s="48" t="s">
        <v>82</v>
      </c>
      <c r="E63" s="47"/>
      <c r="F63" s="59"/>
      <c r="G63" s="65"/>
    </row>
    <row r="64" spans="3:7" ht="30">
      <c r="C64" s="75" t="s">
        <v>83</v>
      </c>
      <c r="D64" s="76" t="str">
        <f>"Годовой объем полезного отпуска тепловой энергии (теплоносителя), "&amp;unit_tariff_useful_output</f>
        <v>Годовой объем полезного отпуска тепловой энергии (теплоносителя), тыс Гкал</v>
      </c>
      <c r="E64" s="53"/>
      <c r="F64" s="52"/>
      <c r="G64" s="61">
        <v>0</v>
      </c>
    </row>
    <row r="65" spans="3:7">
      <c r="C65" s="75" t="s">
        <v>84</v>
      </c>
      <c r="D65" s="78" t="s">
        <v>91</v>
      </c>
      <c r="E65" s="44">
        <f>71041.1/1000</f>
        <v>71.0411</v>
      </c>
      <c r="F65" s="52"/>
      <c r="G65" s="64"/>
    </row>
    <row r="66" spans="3:7">
      <c r="C66" s="75" t="s">
        <v>112</v>
      </c>
      <c r="D66" s="78" t="s">
        <v>93</v>
      </c>
      <c r="E66" s="44">
        <f>71041.1/1000</f>
        <v>71.0411</v>
      </c>
      <c r="F66" s="52"/>
      <c r="G66" s="64"/>
    </row>
    <row r="67" spans="3:7">
      <c r="C67" s="75" t="s">
        <v>113</v>
      </c>
      <c r="D67" s="78" t="s">
        <v>94</v>
      </c>
      <c r="E67" s="44">
        <f>71041.1/1000</f>
        <v>71.0411</v>
      </c>
      <c r="F67" s="52"/>
      <c r="G67" s="64"/>
    </row>
    <row r="68" spans="3:7" hidden="1">
      <c r="C68" s="46"/>
      <c r="D68" s="48" t="s">
        <v>85</v>
      </c>
      <c r="E68" s="43"/>
      <c r="F68" s="52"/>
      <c r="G68" s="52"/>
    </row>
    <row r="69" spans="3:7" ht="90">
      <c r="C69" s="75" t="s">
        <v>86</v>
      </c>
      <c r="D69" s="76" t="s">
        <v>87</v>
      </c>
      <c r="E69" s="45">
        <v>0</v>
      </c>
      <c r="F69" s="52"/>
      <c r="G69" s="87"/>
    </row>
  </sheetData>
  <mergeCells count="2">
    <mergeCell ref="C4:G4"/>
    <mergeCell ref="C5:G5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E12:E14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E55">
      <formula1>900</formula1>
    </dataValidation>
    <dataValidation type="decimal" allowBlank="1" showErrorMessage="1" errorTitle="Ошибка" error="Допускается ввод только неотрицательных чисел!" sqref="E69 E53 E15 E23:E27 E17:E21 E35:E39 E47:E51 E29:E33 E57:E63 E41:E45 E65:E6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F55 F1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69 E54 G10 G47:G51 G23:G27 G17:G21 G35:G39 G53:G63 G29:G33 G12:G15 G41:G45 G65:G67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2015-05-07T03:39:28Z</dcterms:created>
  <dcterms:modified xsi:type="dcterms:W3CDTF">2016-05-05T09:04:02Z</dcterms:modified>
</cp:coreProperties>
</file>