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/>
  </bookViews>
  <sheets>
    <sheet name="титульный" sheetId="1" r:id="rId1"/>
    <sheet name="предложение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kind_of_control_method">[1]TEHSHEET!$K$2:$K$7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B37" i="3" l="1"/>
  <c r="C36" i="3"/>
  <c r="C35" i="3"/>
  <c r="B34" i="3"/>
  <c r="C32" i="3"/>
  <c r="C31" i="3"/>
  <c r="C30" i="3"/>
  <c r="C29" i="3"/>
  <c r="C28" i="3"/>
  <c r="C26" i="3"/>
  <c r="B24" i="3"/>
  <c r="B23" i="3"/>
  <c r="C22" i="3"/>
  <c r="B22" i="3"/>
  <c r="A23" i="3"/>
  <c r="B21" i="3"/>
  <c r="B20" i="3"/>
  <c r="A20" i="3"/>
  <c r="C19" i="3"/>
  <c r="B19" i="3"/>
  <c r="A21" i="3"/>
  <c r="B18" i="3"/>
  <c r="B17" i="3"/>
  <c r="C16" i="3"/>
  <c r="B16" i="3"/>
  <c r="A18" i="3"/>
  <c r="B15" i="3"/>
  <c r="A15" i="3"/>
  <c r="B14" i="3"/>
  <c r="A14" i="3"/>
  <c r="C13" i="3"/>
  <c r="B13" i="3"/>
  <c r="A2" i="3"/>
  <c r="A17" i="3" l="1"/>
  <c r="A24" i="3"/>
</calcChain>
</file>

<file path=xl/sharedStrings.xml><?xml version="1.0" encoding="utf-8"?>
<sst xmlns="http://schemas.openxmlformats.org/spreadsheetml/2006/main" count="118" uniqueCount="99">
  <si>
    <t>Версия 2.1.4</t>
  </si>
  <si>
    <t>Предложение об установлении тарифов в сфере водоотведения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</si>
  <si>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</si>
  <si>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</si>
  <si>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</si>
  <si>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</si>
  <si>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</si>
  <si>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</si>
  <si>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</si>
  <si>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</si>
  <si>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</si>
  <si>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</si>
  <si>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</si>
  <si>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</si>
  <si>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</si>
  <si>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</si>
  <si>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</si>
  <si>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</si>
  <si>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</si>
  <si>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</si>
  <si>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</si>
  <si>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</si>
  <si>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</si>
  <si>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</si>
  <si>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водоснабжения, водоотведения и очистки сточных вод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</si>
  <si>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</si>
  <si>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</si>
  <si>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</si>
  <si>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водоотведение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</si>
  <si>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</si>
  <si>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</si>
  <si>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</si>
  <si>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</si>
  <si>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</si>
  <si>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</si>
  <si>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область, г.Стрежевой, ул.Строителей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</si>
  <si>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</si>
  <si>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</si>
  <si>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</si>
  <si>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</si>
  <si>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</si>
  <si>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(38259) 6-30-04</t>
  </si>
  <si>
    <t>Главный бухгалтер</t>
  </si>
  <si>
    <t>Иващиненко Светлана Анатольевна</t>
  </si>
  <si>
    <t>(38259)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</si>
  <si>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</si>
  <si>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</si>
  <si>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</si>
  <si>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</si>
  <si>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</si>
  <si>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</si>
  <si>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</si>
  <si>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</si>
  <si>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</si>
  <si>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</si>
  <si>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</si>
  <si>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</si>
  <si>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</si>
  <si>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</si>
  <si>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</si>
  <si>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</si>
  <si>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</si>
  <si>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водоотведения и (или) очистки сточных вод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</si>
  <si>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</si>
  <si>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</si>
  <si>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</si>
  <si>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</si>
  <si>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</si>
  <si>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</t>
  </si>
  <si>
    <t>Расчетная величина тарифов</t>
  </si>
  <si>
    <t>1.3.1</t>
  </si>
  <si>
    <t>1.3.2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</si>
  <si>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</si>
  <si>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</si>
  <si>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</si>
  <si>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</si>
  <si>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</si>
  <si>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</si>
  <si>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</si>
  <si>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</si>
  <si>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</si>
  <si>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</si>
  <si>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</si>
  <si>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</si>
  <si>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</si>
  <si>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с 01.01.2017 по 31.12.2017</t>
  </si>
  <si>
    <t>метод индексации установленных тарифов</t>
  </si>
  <si>
    <t>1.2.2</t>
  </si>
  <si>
    <t>с 01.01.2018 по 31.12.2018</t>
  </si>
  <si>
    <t>с 01.01.2017 по 30.06.2017</t>
  </si>
  <si>
    <t>с 01.07.2017 по 31.12.2017</t>
  </si>
  <si>
    <t>1.6.3</t>
  </si>
  <si>
    <t>с 01.01.2018 по 30.06.2018</t>
  </si>
  <si>
    <t>1.6.4</t>
  </si>
  <si>
    <t>с 01.07.2018 по 31.12.2018</t>
  </si>
  <si>
    <t>1.7.2</t>
  </si>
  <si>
    <t>1.3.3</t>
  </si>
  <si>
    <t>1.3.4</t>
  </si>
  <si>
    <t>Письмо Исх. №29474-АВ/ДОЗИ от 15.10.15г. Министерства экономического развития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</si>
</sst>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29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8" fillId="6" borderId="0" applyNumberFormat="0" applyBorder="0" applyAlignment="0">
      <alignment horizontal="left" vertical="center"/>
    </xf>
    <xf numFmtId="0" fontId="28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1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2" fillId="0" borderId="0" xfId="57" applyFont="1" applyAlignment="1" applyProtection="1">
      <alignment horizontal="center" vertical="center" wrapText="1"/>
    </xf>
    <xf numFmtId="49" fontId="2" fillId="10" borderId="8" xfId="58" applyNumberFormat="1" applyFont="1" applyFill="1" applyBorder="1" applyAlignment="1" applyProtection="1">
      <alignment horizontal="center" vertical="center" wrapText="1"/>
      <protection locked="0"/>
    </xf>
    <xf numFmtId="49" fontId="2" fillId="10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7" applyNumberFormat="1" applyFont="1" applyFill="1" applyAlignment="1" applyProtection="1">
      <alignment horizontal="left" vertical="center" wrapText="1"/>
    </xf>
    <xf numFmtId="0" fontId="32" fillId="0" borderId="0" xfId="57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 wrapText="1"/>
    </xf>
    <xf numFmtId="14" fontId="32" fillId="0" borderId="0" xfId="57" applyNumberFormat="1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/>
    </xf>
    <xf numFmtId="0" fontId="32" fillId="0" borderId="0" xfId="57" applyFont="1" applyFill="1" applyBorder="1" applyAlignment="1" applyProtection="1">
      <alignment horizontal="left" vertical="center" wrapText="1"/>
    </xf>
    <xf numFmtId="49" fontId="32" fillId="0" borderId="0" xfId="57" applyNumberFormat="1" applyFont="1" applyFill="1" applyBorder="1" applyAlignment="1" applyProtection="1">
      <alignment horizontal="left"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0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0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3" fillId="8" borderId="14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5" xfId="59" applyFont="1" applyFill="1" applyBorder="1" applyAlignment="1" applyProtection="1">
      <alignment horizontal="left" vertical="center" wrapText="1"/>
    </xf>
    <xf numFmtId="0" fontId="32" fillId="0" borderId="8" xfId="59" applyFont="1" applyFill="1" applyBorder="1" applyAlignment="1" applyProtection="1">
      <alignment vertical="center" wrapText="1"/>
    </xf>
    <xf numFmtId="0" fontId="32" fillId="0" borderId="15" xfId="59" applyFont="1" applyFill="1" applyBorder="1" applyAlignment="1" applyProtection="1">
      <alignment vertical="center" wrapText="1"/>
    </xf>
    <xf numFmtId="0" fontId="32" fillId="8" borderId="10" xfId="59" applyFont="1" applyFill="1" applyBorder="1" applyAlignment="1" applyProtection="1">
      <alignment vertical="center" wrapText="1"/>
    </xf>
    <xf numFmtId="4" fontId="32" fillId="8" borderId="10" xfId="59" applyNumberFormat="1" applyFont="1" applyFill="1" applyBorder="1" applyAlignment="1" applyProtection="1">
      <alignment horizontal="right" vertical="center" wrapText="1"/>
    </xf>
    <xf numFmtId="0" fontId="2" fillId="0" borderId="16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2" fillId="0" borderId="15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2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9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  <xf numFmtId="0" fontId="15" fillId="0" borderId="12" xfId="60" applyFont="1" applyBorder="1" applyAlignment="1">
      <alignment horizontal="center" vertical="center" wrapText="1"/>
    </xf>
    <xf numFmtId="0" fontId="15" fillId="0" borderId="11" xfId="60" applyFont="1" applyBorder="1" applyAlignment="1">
      <alignment horizontal="center" vertical="center" wrapText="1"/>
    </xf>
    <xf numFmtId="0" fontId="2" fillId="0" borderId="13" xfId="37" applyFont="1" applyFill="1" applyBorder="1" applyAlignment="1" applyProtection="1">
      <alignment horizontal="center" vertical="center" wrapText="1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2962275</xdr:colOff>
      <xdr:row>26</xdr:row>
      <xdr:rowOff>0</xdr:rowOff>
    </xdr:from>
    <xdr:to>
      <xdr:col>2</xdr:col>
      <xdr:colOff>0</xdr:colOff>
      <xdr:row>37</xdr:row>
      <xdr:rowOff>1104900</xdr:rowOff>
    </xdr:to>
    <xdr:pic macro="[1]!modInfo.MainSheetHelp">
      <xdr:nvPicPr>
        <xdr:cNvPr id="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8671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47</xdr:row>
      <xdr:rowOff>19050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3076575" y="4133850"/>
          <a:ext cx="190500" cy="919162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47</xdr:row>
      <xdr:rowOff>19050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3076575" y="4133850"/>
          <a:ext cx="190500" cy="9191625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2962275</xdr:colOff>
      <xdr:row>26</xdr:row>
      <xdr:rowOff>0</xdr:rowOff>
    </xdr:from>
    <xdr:to>
      <xdr:col>2</xdr:col>
      <xdr:colOff>0</xdr:colOff>
      <xdr:row>26</xdr:row>
      <xdr:rowOff>219075</xdr:rowOff>
    </xdr:to>
    <xdr:pic macro="[1]!modInfo.MainSheetHelp">
      <xdr:nvPicPr>
        <xdr:cNvPr id="5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8671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47</xdr:row>
      <xdr:rowOff>19050</xdr:rowOff>
    </xdr:to>
    <xdr:grpSp>
      <xdr:nvGrpSpPr>
        <xdr:cNvPr id="51" name="shCalendar" hidden="1"/>
        <xdr:cNvGrpSpPr>
          <a:grpSpLocks/>
        </xdr:cNvGrpSpPr>
      </xdr:nvGrpSpPr>
      <xdr:grpSpPr bwMode="auto">
        <a:xfrm>
          <a:off x="3076575" y="4133850"/>
          <a:ext cx="190500" cy="9191625"/>
          <a:chOff x="13896191" y="1813753"/>
          <a:chExt cx="211023" cy="178845"/>
        </a:xfrm>
      </xdr:grpSpPr>
      <xdr:sp macro="[1]!modfrmDateChoose.CalendarShow" textlink="">
        <xdr:nvSpPr>
          <xdr:cNvPr id="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47</xdr:row>
      <xdr:rowOff>19050</xdr:rowOff>
    </xdr:to>
    <xdr:grpSp>
      <xdr:nvGrpSpPr>
        <xdr:cNvPr id="54" name="shCalendar" hidden="1"/>
        <xdr:cNvGrpSpPr>
          <a:grpSpLocks/>
        </xdr:cNvGrpSpPr>
      </xdr:nvGrpSpPr>
      <xdr:grpSpPr bwMode="auto">
        <a:xfrm>
          <a:off x="3076575" y="4133850"/>
          <a:ext cx="190500" cy="9191625"/>
          <a:chOff x="13896191" y="1813753"/>
          <a:chExt cx="211023" cy="178845"/>
        </a:xfrm>
      </xdr:grpSpPr>
      <xdr:sp macro="[1]!modfrmDateChoose.CalendarShow" textlink="">
        <xdr:nvSpPr>
          <xdr:cNvPr id="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82;%20&#1079;&#1072;&#1075;&#1088;&#1091;&#1079;&#1082;&#1077;/JKH.OPEN.INFO.REQUEST.VO%202017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2;&#1086;&#1076;&#1086;&#1086;&#1090;&#1074;&#1077;&#1076;&#1077;&#1085;&#1080;&#1077;/&#1058;&#1102;&#1084;&#1077;&#1085;&#1089;&#1082;&#1072;&#1103;%20&#1086;&#1073;&#1083;&#1072;&#1089;&#1090;&#1100;/&#1057;&#1084;&#1077;&#1090;&#1099;/&#1055;&#1088;&#1080;&#1083;&#1086;&#1078;&#1077;&#1085;&#1080;&#1077;%206%20-%20&#1060;&#1086;&#1088;&#1084;&#1099;%20&#1076;&#1083;&#1103;%20&#1082;&#1086;&#1088;&#1088;&#1077;&#1082;&#1090;&#1080;&#1088;&#1086;&#1074;&#1082;&#1080;%20&#1076;&#1086;&#1083;&#1075;&#1086;&#1089;&#1088;&#1086;&#1095;&#1085;&#1099;&#1093;%20&#1090;&#1072;&#1088;&#1080;&#1092;&#1086;&#1074;%20&#1042;&#1057;,%20&#1042;&#1054;%20&#1061;&#1052;&#1040;&#1054;%20%20&#1057;&#1052;&#1045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"/>
    </sheetNames>
    <definedNames>
      <definedName name="modfrmDateChoose.CalendarShow"/>
      <definedName name="modInfo.MainSheetHelp"/>
    </defined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F16" t="str">
            <v>01.01.2017</v>
          </cell>
        </row>
        <row r="17">
          <cell r="F17" t="str">
            <v>31.12.2018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 xml:space="preserve"> 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6">
          <cell r="K6" t="str">
            <v>метод установления фиксированных тарифов</v>
          </cell>
        </row>
        <row r="7">
          <cell r="K7" t="str">
            <v>метод установления предельных тарифов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"/>
      <sheetName val="ф.6 ВС (тех) "/>
      <sheetName val="ф.6 ВС (пит)"/>
      <sheetName val="ф.6 (ВО)"/>
      <sheetName val="ф.8 (ВС)"/>
      <sheetName val="ф.9 (ВС)"/>
      <sheetName val="ф.8 (ВО)"/>
      <sheetName val="ф.9 (ВО) "/>
      <sheetName val="ф.14"/>
      <sheetName val="ф.15"/>
      <sheetName val="ф.16 ВС "/>
      <sheetName val="ф. 16 ВО"/>
      <sheetName val="ф.17 ВС"/>
      <sheetName val="ф.17 ВО"/>
      <sheetName val="Хим анализы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W134">
            <v>13332.291389193884</v>
          </cell>
        </row>
        <row r="136">
          <cell r="W136">
            <v>451.1315734170434</v>
          </cell>
        </row>
      </sheetData>
      <sheetData sheetId="7">
        <row r="134">
          <cell r="L134">
            <v>13361.08937383149</v>
          </cell>
        </row>
        <row r="136">
          <cell r="L136">
            <v>452.10602557545729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F64" sqref="F64"/>
    </sheetView>
  </sheetViews>
  <sheetFormatPr defaultRowHeight="15"/>
  <cols>
    <col min="3" max="3" width="0.140625" customWidth="1"/>
    <col min="4" max="4" width="9.140625" hidden="1" customWidth="1"/>
    <col min="5" max="5" width="26.7109375" customWidth="1"/>
    <col min="6" max="6" width="31.7109375" customWidth="1"/>
  </cols>
  <sheetData>
    <row r="1" spans="1:9">
      <c r="A1" s="32"/>
      <c r="B1" s="33"/>
      <c r="C1" s="2"/>
      <c r="D1" s="2"/>
      <c r="E1" s="2"/>
      <c r="F1" s="2">
        <v>26360227</v>
      </c>
      <c r="G1" s="3"/>
      <c r="H1" s="2"/>
      <c r="I1" s="28"/>
    </row>
    <row r="2" spans="1:9">
      <c r="A2" s="32"/>
      <c r="B2" s="33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6.25" customHeight="1">
      <c r="A5" s="1"/>
      <c r="B5" s="1"/>
      <c r="C5" s="1"/>
      <c r="D5" s="7"/>
      <c r="E5" s="78" t="s">
        <v>1</v>
      </c>
      <c r="F5" s="78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20.25" customHeight="1">
      <c r="A7" s="1"/>
      <c r="B7" s="1"/>
      <c r="C7" s="1"/>
      <c r="D7" s="7"/>
      <c r="E7" s="9" t="s">
        <v>2</v>
      </c>
      <c r="F7" s="26" t="s">
        <v>3</v>
      </c>
      <c r="G7" s="8"/>
      <c r="H7" s="1"/>
      <c r="I7" s="1"/>
    </row>
    <row r="8" spans="1:9" hidden="1">
      <c r="A8" s="34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4</v>
      </c>
      <c r="F9" s="24" t="s">
        <v>5</v>
      </c>
      <c r="G9" s="4"/>
      <c r="H9" s="1"/>
      <c r="I9" s="1"/>
    </row>
    <row r="10" spans="1:9" hidden="1">
      <c r="A10" s="34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6</v>
      </c>
      <c r="F11" s="30" t="s">
        <v>7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3" t="s">
        <v>8</v>
      </c>
      <c r="B13" s="1"/>
      <c r="C13" s="1"/>
      <c r="D13" s="7"/>
      <c r="E13" s="21" t="s">
        <v>9</v>
      </c>
      <c r="F13" s="30" t="s">
        <v>8</v>
      </c>
      <c r="G13" s="4"/>
      <c r="H13" s="1"/>
      <c r="I13" s="1"/>
    </row>
    <row r="14" spans="1:9" hidden="1">
      <c r="A14" s="34"/>
      <c r="B14" s="1"/>
      <c r="C14" s="1"/>
      <c r="D14" s="11"/>
      <c r="E14" s="9"/>
      <c r="F14" s="12"/>
      <c r="G14" s="13"/>
      <c r="H14" s="1"/>
      <c r="I14" s="1"/>
    </row>
    <row r="15" spans="1:9" ht="23.25" customHeight="1">
      <c r="A15" s="34"/>
      <c r="B15" s="1"/>
      <c r="C15" s="1"/>
      <c r="D15" s="11"/>
      <c r="E15" s="9"/>
      <c r="F15" s="13" t="s">
        <v>10</v>
      </c>
      <c r="G15" s="13"/>
      <c r="H15" s="1"/>
      <c r="I15" s="1"/>
    </row>
    <row r="16" spans="1:9" ht="23.25" customHeight="1">
      <c r="A16" s="35" t="s">
        <v>11</v>
      </c>
      <c r="B16" s="1"/>
      <c r="C16" s="1"/>
      <c r="D16" s="7"/>
      <c r="E16" s="21" t="s">
        <v>12</v>
      </c>
      <c r="F16" s="29" t="s">
        <v>11</v>
      </c>
      <c r="G16" s="13"/>
      <c r="H16" s="1"/>
      <c r="I16" s="1"/>
    </row>
    <row r="17" spans="1:10" ht="27.75" customHeight="1">
      <c r="A17" s="33" t="s">
        <v>13</v>
      </c>
      <c r="B17" s="1"/>
      <c r="C17" s="1"/>
      <c r="D17" s="7"/>
      <c r="E17" s="9" t="s">
        <v>14</v>
      </c>
      <c r="F17" s="29" t="s">
        <v>13</v>
      </c>
      <c r="G17" s="4"/>
      <c r="H17" s="1"/>
      <c r="I17" s="1"/>
      <c r="J17" s="1"/>
    </row>
    <row r="18" spans="1:10" hidden="1">
      <c r="A18" s="34"/>
      <c r="B18" s="1"/>
      <c r="C18" s="1"/>
      <c r="D18" s="11"/>
      <c r="E18" s="9"/>
      <c r="F18" s="12"/>
      <c r="G18" s="13"/>
      <c r="H18" s="1"/>
      <c r="I18" s="1"/>
      <c r="J18" s="1"/>
    </row>
    <row r="19" spans="1:10" ht="56.25" hidden="1">
      <c r="A19" s="1"/>
      <c r="B19" s="1"/>
      <c r="C19" s="1"/>
      <c r="D19" s="7"/>
      <c r="E19" s="21" t="s">
        <v>15</v>
      </c>
      <c r="F19" s="30" t="s">
        <v>7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16</v>
      </c>
      <c r="F21" s="24" t="s">
        <v>17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18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19</v>
      </c>
      <c r="F23" s="24" t="s">
        <v>20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21</v>
      </c>
      <c r="F24" s="24" t="s">
        <v>22</v>
      </c>
      <c r="G24" s="14"/>
      <c r="H24" s="18"/>
      <c r="I24" s="1"/>
      <c r="J24" s="23"/>
    </row>
    <row r="25" spans="1:10">
      <c r="A25" s="34"/>
      <c r="B25" s="1"/>
      <c r="C25" s="1"/>
      <c r="D25" s="11"/>
      <c r="E25" s="9"/>
      <c r="F25" s="12"/>
      <c r="G25" s="13"/>
      <c r="H25" s="1"/>
      <c r="I25" s="1"/>
      <c r="J25" s="1"/>
    </row>
    <row r="26" spans="1:10" ht="33.75">
      <c r="A26" s="1"/>
      <c r="B26" s="1"/>
      <c r="C26" s="1"/>
      <c r="D26" s="7"/>
      <c r="E26" s="21" t="s">
        <v>23</v>
      </c>
      <c r="F26" s="24" t="s">
        <v>24</v>
      </c>
      <c r="G26" s="4"/>
      <c r="H26" s="1"/>
      <c r="I26" s="1"/>
      <c r="J26" s="1"/>
    </row>
    <row r="27" spans="1:10" hidden="1">
      <c r="A27" s="34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4"/>
      <c r="B28" s="1"/>
      <c r="C28" s="1"/>
      <c r="D28" s="11"/>
      <c r="E28" s="21" t="s">
        <v>25</v>
      </c>
      <c r="F28" s="31" t="s">
        <v>26</v>
      </c>
      <c r="G28" s="13"/>
      <c r="H28" s="1"/>
      <c r="I28" s="1"/>
      <c r="J28" s="1"/>
    </row>
    <row r="29" spans="1:10" hidden="1">
      <c r="A29" s="34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4"/>
      <c r="B30" s="1"/>
      <c r="C30" s="1"/>
      <c r="D30" s="11"/>
      <c r="E30" s="21" t="s">
        <v>27</v>
      </c>
      <c r="F30" s="30" t="s">
        <v>7</v>
      </c>
      <c r="G30" s="13"/>
      <c r="H30" s="1"/>
      <c r="I30" s="1"/>
      <c r="J30" s="1"/>
    </row>
    <row r="31" spans="1:10">
      <c r="A31" s="34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6" t="s">
        <v>28</v>
      </c>
      <c r="B32" s="1"/>
      <c r="C32" s="1"/>
      <c r="D32" s="11"/>
      <c r="E32" s="21" t="s">
        <v>29</v>
      </c>
      <c r="F32" s="31" t="s">
        <v>28</v>
      </c>
      <c r="G32" s="13"/>
      <c r="H32" s="1"/>
      <c r="I32" s="1"/>
      <c r="J32" s="1"/>
    </row>
    <row r="33" spans="1:7" hidden="1">
      <c r="A33" s="34"/>
      <c r="B33" s="1"/>
      <c r="C33" s="1"/>
      <c r="D33" s="11"/>
      <c r="E33" s="9"/>
      <c r="F33" s="12"/>
      <c r="G33" s="13"/>
    </row>
    <row r="34" spans="1:7" ht="22.5" hidden="1">
      <c r="A34" s="34"/>
      <c r="B34" s="1"/>
      <c r="C34" s="1"/>
      <c r="D34" s="11"/>
      <c r="E34" s="19" t="s">
        <v>30</v>
      </c>
      <c r="F34" s="30" t="s">
        <v>7</v>
      </c>
      <c r="G34" s="13"/>
    </row>
    <row r="35" spans="1:7" hidden="1">
      <c r="A35" s="34"/>
      <c r="B35" s="1"/>
      <c r="C35" s="1"/>
      <c r="D35" s="11"/>
      <c r="E35" s="9"/>
      <c r="F35" s="12"/>
      <c r="G35" s="13"/>
    </row>
    <row r="36" spans="1:7" ht="22.5" hidden="1">
      <c r="A36" s="34"/>
      <c r="B36" s="1"/>
      <c r="C36" s="1"/>
      <c r="D36" s="11"/>
      <c r="E36" s="21" t="s">
        <v>31</v>
      </c>
      <c r="F36" s="31" t="s">
        <v>32</v>
      </c>
      <c r="G36" s="13"/>
    </row>
    <row r="37" spans="1:7" hidden="1">
      <c r="A37" s="34"/>
      <c r="B37" s="1"/>
      <c r="C37" s="1"/>
      <c r="D37" s="11"/>
      <c r="E37" s="9"/>
      <c r="F37" s="12"/>
      <c r="G37" s="13"/>
    </row>
    <row r="38" spans="1:7" hidden="1">
      <c r="A38" s="37"/>
      <c r="B38" s="1"/>
      <c r="C38" s="1"/>
      <c r="D38" s="4"/>
      <c r="E38" s="1"/>
      <c r="F38" s="13" t="s">
        <v>33</v>
      </c>
      <c r="G38" s="13"/>
    </row>
    <row r="39" spans="1:7" ht="33.75" hidden="1">
      <c r="A39" s="37"/>
      <c r="B39" s="38"/>
      <c r="C39" s="1"/>
      <c r="D39" s="20"/>
      <c r="E39" s="19" t="s">
        <v>34</v>
      </c>
      <c r="F39" s="22" t="s">
        <v>35</v>
      </c>
      <c r="G39" s="13"/>
    </row>
    <row r="40" spans="1:7" ht="33.75" hidden="1">
      <c r="A40" s="37"/>
      <c r="B40" s="38"/>
      <c r="C40" s="1"/>
      <c r="D40" s="20"/>
      <c r="E40" s="19" t="s">
        <v>36</v>
      </c>
      <c r="F40" s="22" t="s">
        <v>35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7"/>
      <c r="B42" s="1"/>
      <c r="C42" s="1"/>
      <c r="D42" s="4"/>
      <c r="E42" s="1"/>
      <c r="F42" s="13" t="s">
        <v>37</v>
      </c>
      <c r="G42" s="13"/>
    </row>
    <row r="43" spans="1:7" ht="19.5" hidden="1">
      <c r="A43" s="37"/>
      <c r="B43" s="38"/>
      <c r="C43" s="1"/>
      <c r="D43" s="20"/>
      <c r="E43" s="19" t="s">
        <v>38</v>
      </c>
      <c r="F43" s="22" t="s">
        <v>39</v>
      </c>
      <c r="G43" s="13"/>
    </row>
    <row r="44" spans="1:7" ht="19.5" hidden="1">
      <c r="A44" s="37"/>
      <c r="B44" s="38"/>
      <c r="C44" s="1"/>
      <c r="D44" s="20"/>
      <c r="E44" s="19" t="s">
        <v>40</v>
      </c>
      <c r="F44" s="22" t="s">
        <v>41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7"/>
      <c r="B46" s="1"/>
      <c r="C46" s="1"/>
      <c r="D46" s="4"/>
      <c r="E46" s="1"/>
      <c r="F46" s="13" t="s">
        <v>42</v>
      </c>
      <c r="G46" s="13"/>
    </row>
    <row r="47" spans="1:7" ht="19.5" hidden="1">
      <c r="A47" s="37"/>
      <c r="B47" s="38"/>
      <c r="C47" s="1"/>
      <c r="D47" s="20"/>
      <c r="E47" s="19" t="s">
        <v>38</v>
      </c>
      <c r="F47" s="22" t="s">
        <v>43</v>
      </c>
      <c r="G47" s="13"/>
    </row>
    <row r="48" spans="1:7" ht="19.5" hidden="1">
      <c r="A48" s="37"/>
      <c r="B48" s="38"/>
      <c r="C48" s="1"/>
      <c r="D48" s="20"/>
      <c r="E48" s="19" t="s">
        <v>40</v>
      </c>
      <c r="F48" s="22" t="s">
        <v>44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7"/>
      <c r="B50" s="1"/>
      <c r="C50" s="1"/>
      <c r="D50" s="4"/>
      <c r="E50" s="1"/>
      <c r="F50" s="13" t="s">
        <v>45</v>
      </c>
      <c r="G50" s="13"/>
    </row>
    <row r="51" spans="1:7" ht="19.5" hidden="1">
      <c r="A51" s="37"/>
      <c r="B51" s="38"/>
      <c r="C51" s="1"/>
      <c r="D51" s="20"/>
      <c r="E51" s="19" t="s">
        <v>38</v>
      </c>
      <c r="F51" s="22" t="s">
        <v>46</v>
      </c>
      <c r="G51" s="13"/>
    </row>
    <row r="52" spans="1:7" ht="19.5" hidden="1">
      <c r="A52" s="37"/>
      <c r="B52" s="38"/>
      <c r="C52" s="1"/>
      <c r="D52" s="20"/>
      <c r="E52" s="19" t="s">
        <v>47</v>
      </c>
      <c r="F52" s="22" t="s">
        <v>48</v>
      </c>
      <c r="G52" s="13"/>
    </row>
    <row r="53" spans="1:7" ht="19.5" hidden="1">
      <c r="A53" s="37"/>
      <c r="B53" s="38"/>
      <c r="C53" s="1"/>
      <c r="D53" s="20"/>
      <c r="E53" s="19" t="s">
        <v>40</v>
      </c>
      <c r="F53" s="22" t="s">
        <v>49</v>
      </c>
      <c r="G53" s="13"/>
    </row>
    <row r="54" spans="1:7" ht="19.5" hidden="1">
      <c r="A54" s="37"/>
      <c r="B54" s="38"/>
      <c r="C54" s="1"/>
      <c r="D54" s="20"/>
      <c r="E54" s="19" t="s">
        <v>50</v>
      </c>
      <c r="F54" s="22" t="s">
        <v>51</v>
      </c>
      <c r="G54" s="13"/>
    </row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9" workbookViewId="0">
      <selection activeCell="I38" sqref="I38"/>
    </sheetView>
  </sheetViews>
  <sheetFormatPr defaultRowHeight="15"/>
  <cols>
    <col min="1" max="1" width="8.42578125" customWidth="1"/>
    <col min="2" max="2" width="37.140625" customWidth="1"/>
    <col min="3" max="3" width="17.7109375" customWidth="1"/>
    <col min="4" max="4" width="25.7109375" customWidth="1"/>
    <col min="5" max="5" width="28.85546875" hidden="1" customWidth="1"/>
  </cols>
  <sheetData>
    <row r="1" spans="1:5" ht="50.25" customHeight="1">
      <c r="A1" s="79" t="s">
        <v>1</v>
      </c>
      <c r="B1" s="79"/>
      <c r="C1" s="79"/>
      <c r="D1" s="79"/>
      <c r="E1" s="79"/>
    </row>
    <row r="2" spans="1:5" ht="15" customHeight="1">
      <c r="A2" s="80" t="str">
        <f>IF(org=0,"Не определено",org)</f>
        <v>ООО "Энергонефть Томск"</v>
      </c>
      <c r="B2" s="80"/>
      <c r="C2" s="80"/>
      <c r="D2" s="80"/>
      <c r="E2" s="80"/>
    </row>
    <row r="3" spans="1:5">
      <c r="A3" s="39"/>
      <c r="B3" s="42"/>
      <c r="C3" s="42"/>
      <c r="D3" s="41"/>
      <c r="E3" s="41"/>
    </row>
    <row r="4" spans="1:5" ht="47.25" customHeight="1" thickBot="1">
      <c r="A4" s="40" t="s">
        <v>52</v>
      </c>
      <c r="B4" s="68" t="s">
        <v>53</v>
      </c>
      <c r="C4" s="69" t="s">
        <v>54</v>
      </c>
      <c r="D4" s="68" t="s">
        <v>55</v>
      </c>
      <c r="E4" s="68" t="s">
        <v>56</v>
      </c>
    </row>
    <row r="5" spans="1:5" ht="15.75" thickTop="1">
      <c r="A5" s="49" t="s">
        <v>57</v>
      </c>
      <c r="B5" s="49" t="s">
        <v>58</v>
      </c>
      <c r="C5" s="49" t="s">
        <v>59</v>
      </c>
      <c r="D5" s="49" t="s">
        <v>60</v>
      </c>
      <c r="E5" s="49" t="s">
        <v>61</v>
      </c>
    </row>
    <row r="6" spans="1:5" ht="65.25" customHeight="1">
      <c r="A6" s="70" t="s">
        <v>57</v>
      </c>
      <c r="B6" s="51" t="s">
        <v>62</v>
      </c>
      <c r="C6" s="53"/>
      <c r="D6" s="56"/>
      <c r="E6" s="60">
        <v>0</v>
      </c>
    </row>
    <row r="7" spans="1:5" ht="89.25" hidden="1" customHeight="1">
      <c r="A7" s="70" t="s">
        <v>63</v>
      </c>
      <c r="B7" s="71" t="s">
        <v>64</v>
      </c>
      <c r="C7" s="52"/>
      <c r="D7" s="57"/>
      <c r="E7" s="61"/>
    </row>
    <row r="8" spans="1:5" ht="23.25" customHeight="1">
      <c r="A8" s="70" t="s">
        <v>65</v>
      </c>
      <c r="B8" s="71" t="s">
        <v>66</v>
      </c>
      <c r="C8" s="54"/>
      <c r="D8" s="51"/>
      <c r="E8" s="60">
        <v>0</v>
      </c>
    </row>
    <row r="9" spans="1:5" ht="34.5" customHeight="1">
      <c r="A9" s="70" t="s">
        <v>67</v>
      </c>
      <c r="B9" s="72" t="s">
        <v>85</v>
      </c>
      <c r="C9" s="66" t="s">
        <v>86</v>
      </c>
      <c r="D9" s="51"/>
      <c r="E9" s="63"/>
    </row>
    <row r="10" spans="1:5" ht="38.25" customHeight="1">
      <c r="A10" s="70" t="s">
        <v>87</v>
      </c>
      <c r="B10" s="72" t="s">
        <v>88</v>
      </c>
      <c r="C10" s="66" t="s">
        <v>86</v>
      </c>
      <c r="D10" s="51"/>
      <c r="E10" s="63"/>
    </row>
    <row r="11" spans="1:5" ht="0.75" customHeight="1">
      <c r="A11" s="46"/>
      <c r="B11" s="48" t="s">
        <v>66</v>
      </c>
      <c r="C11" s="55"/>
      <c r="D11" s="58"/>
      <c r="E11" s="62"/>
    </row>
    <row r="12" spans="1:5" ht="20.25" customHeight="1">
      <c r="A12" s="70" t="s">
        <v>68</v>
      </c>
      <c r="B12" s="71" t="s">
        <v>69</v>
      </c>
      <c r="C12" s="54"/>
      <c r="D12" s="51"/>
      <c r="E12" s="60">
        <v>0</v>
      </c>
    </row>
    <row r="13" spans="1:5" ht="28.5" customHeight="1">
      <c r="A13" s="70" t="s">
        <v>70</v>
      </c>
      <c r="B13" s="72" t="str">
        <f>"с 01.01.2017 по 30.06.2017" &amp; IF(double_rate_tariff="да",,", "&amp;unit_tariff_single_rate)</f>
        <v>с 01.01.2017 по 30.06.2017, руб/м3</v>
      </c>
      <c r="C13" s="44">
        <f>'[2]ф.8 (ВО)'!$W$136</f>
        <v>451.1315734170434</v>
      </c>
      <c r="D13" s="65"/>
      <c r="E13" s="63"/>
    </row>
    <row r="14" spans="1:5" ht="90" hidden="1" customHeight="1">
      <c r="A14" s="73" t="str">
        <f>A13&amp;".1"</f>
        <v>1.3.1.1</v>
      </c>
      <c r="B14" s="74" t="str">
        <f>[1]TEHSHEET!$U$2&amp;", " &amp; unit_tariff_double_rate_p</f>
        <v>потребление, руб/м3</v>
      </c>
      <c r="C14" s="50"/>
      <c r="D14" s="59"/>
      <c r="E14" s="61"/>
    </row>
    <row r="15" spans="1:5" ht="150" hidden="1" customHeight="1">
      <c r="A15" s="73" t="str">
        <f>A13&amp;".2"</f>
        <v>1.3.1.2</v>
      </c>
      <c r="B15" s="74" t="str">
        <f>[1]TEHSHEET!$V$2&amp;", " &amp; unit_tariff_double_rate_c</f>
        <v>содержание,  тыс руб в месяц/м3/час</v>
      </c>
      <c r="C15" s="50"/>
      <c r="D15" s="59"/>
      <c r="E15" s="61"/>
    </row>
    <row r="16" spans="1:5" ht="21" customHeight="1">
      <c r="A16" s="70" t="s">
        <v>71</v>
      </c>
      <c r="B16" s="72" t="str">
        <f>"с 01.07.2017 по 31.12.2017" &amp; IF(double_rate_tariff="да",,", "&amp;unit_tariff_single_rate)</f>
        <v>с 01.07.2017 по 31.12.2017, руб/м3</v>
      </c>
      <c r="C16" s="44">
        <f>C13</f>
        <v>451.1315734170434</v>
      </c>
      <c r="D16" s="65"/>
      <c r="E16" s="63"/>
    </row>
    <row r="17" spans="1:5" ht="90" hidden="1" customHeight="1">
      <c r="A17" s="73" t="str">
        <f>A16&amp;".1"</f>
        <v>1.3.2.1</v>
      </c>
      <c r="B17" s="74" t="str">
        <f>[1]TEHSHEET!$U$2&amp;", " &amp; unit_tariff_double_rate_p</f>
        <v>потребление, руб/м3</v>
      </c>
      <c r="C17" s="50"/>
      <c r="D17" s="59"/>
      <c r="E17" s="61"/>
    </row>
    <row r="18" spans="1:5" ht="150" hidden="1" customHeight="1">
      <c r="A18" s="73" t="str">
        <f>A16&amp;".2"</f>
        <v>1.3.2.2</v>
      </c>
      <c r="B18" s="74" t="str">
        <f>[1]TEHSHEET!$V$2&amp;", " &amp; unit_tariff_double_rate_c</f>
        <v>содержание,  тыс руб в месяц/м3/час</v>
      </c>
      <c r="C18" s="50"/>
      <c r="D18" s="59"/>
      <c r="E18" s="61"/>
    </row>
    <row r="19" spans="1:5" ht="18.75" customHeight="1">
      <c r="A19" s="70" t="s">
        <v>96</v>
      </c>
      <c r="B19" s="72" t="str">
        <f>"с 01.01.2018 по 30.06.2018" &amp; IF(double_rate_tariff="да",,", "&amp;unit_tariff_single_rate)</f>
        <v>с 01.01.2018 по 30.06.2018, руб/м3</v>
      </c>
      <c r="C19" s="44">
        <f>'[2]ф.9 (ВО) '!$L$136</f>
        <v>452.10602557545729</v>
      </c>
      <c r="D19" s="65"/>
      <c r="E19" s="63"/>
    </row>
    <row r="20" spans="1:5" ht="90" hidden="1" customHeight="1">
      <c r="A20" s="73" t="str">
        <f>A19&amp;".1"</f>
        <v>1.3.3.1</v>
      </c>
      <c r="B20" s="74" t="str">
        <f>[1]TEHSHEET!$U$2&amp;", " &amp; unit_tariff_double_rate_p</f>
        <v>потребление, руб/м3</v>
      </c>
      <c r="C20" s="50"/>
      <c r="D20" s="59"/>
      <c r="E20" s="61"/>
    </row>
    <row r="21" spans="1:5" ht="150" hidden="1" customHeight="1">
      <c r="A21" s="73" t="str">
        <f>A19&amp;".2"</f>
        <v>1.3.3.2</v>
      </c>
      <c r="B21" s="74" t="str">
        <f>[1]TEHSHEET!$V$2&amp;", " &amp; unit_tariff_double_rate_c</f>
        <v>содержание,  тыс руб в месяц/м3/час</v>
      </c>
      <c r="C21" s="50"/>
      <c r="D21" s="59"/>
      <c r="E21" s="61"/>
    </row>
    <row r="22" spans="1:5" ht="19.5" customHeight="1">
      <c r="A22" s="70" t="s">
        <v>97</v>
      </c>
      <c r="B22" s="72" t="str">
        <f>"с 01.07.2018 по 31.12.2018" &amp; IF(double_rate_tariff="да",,", "&amp;unit_tariff_single_rate)</f>
        <v>с 01.07.2018 по 31.12.2018, руб/м3</v>
      </c>
      <c r="C22" s="44">
        <f>C19</f>
        <v>452.10602557545729</v>
      </c>
      <c r="D22" s="65"/>
      <c r="E22" s="63"/>
    </row>
    <row r="23" spans="1:5" ht="90" hidden="1" customHeight="1">
      <c r="A23" s="73" t="str">
        <f>A22&amp;".1"</f>
        <v>1.3.4.1</v>
      </c>
      <c r="B23" s="74" t="str">
        <f>[1]TEHSHEET!$U$2&amp;", " &amp; unit_tariff_double_rate_p</f>
        <v>потребление, руб/м3</v>
      </c>
      <c r="C23" s="50"/>
      <c r="D23" s="59"/>
      <c r="E23" s="61"/>
    </row>
    <row r="24" spans="1:5" ht="150" hidden="1" customHeight="1">
      <c r="A24" s="73" t="str">
        <f>A22&amp;".2"</f>
        <v>1.3.4.2</v>
      </c>
      <c r="B24" s="74" t="str">
        <f>[1]TEHSHEET!$V$2&amp;", " &amp; unit_tariff_double_rate_c</f>
        <v>содержание,  тыс руб в месяц/м3/час</v>
      </c>
      <c r="C24" s="50"/>
      <c r="D24" s="59"/>
      <c r="E24" s="61"/>
    </row>
    <row r="25" spans="1:5" ht="67.5" hidden="1" customHeight="1">
      <c r="A25" s="70"/>
      <c r="B25" s="48" t="s">
        <v>69</v>
      </c>
      <c r="C25" s="55"/>
      <c r="D25" s="59"/>
      <c r="E25" s="61"/>
    </row>
    <row r="26" spans="1:5" ht="32.25" customHeight="1">
      <c r="A26" s="70" t="s">
        <v>72</v>
      </c>
      <c r="B26" s="71" t="s">
        <v>73</v>
      </c>
      <c r="C26" s="75" t="str">
        <f>"с "&amp;periodStart &amp; " по " &amp; periodEnd &amp; " гг."</f>
        <v>с 01.01.2017 по 31.12.2018 гг.</v>
      </c>
      <c r="D26" s="51"/>
      <c r="E26" s="63"/>
    </row>
    <row r="27" spans="1:5" ht="65.25" customHeight="1">
      <c r="A27" s="70" t="s">
        <v>74</v>
      </c>
      <c r="B27" s="71" t="s">
        <v>75</v>
      </c>
      <c r="C27" s="67"/>
      <c r="D27" s="76" t="s">
        <v>98</v>
      </c>
      <c r="E27" s="63"/>
    </row>
    <row r="28" spans="1:5" ht="44.25" customHeight="1">
      <c r="A28" s="70" t="s">
        <v>76</v>
      </c>
      <c r="B28" s="71" t="s">
        <v>77</v>
      </c>
      <c r="C28" s="75">
        <f>SUM(C29:C33)</f>
        <v>26693.380763025376</v>
      </c>
      <c r="D28" s="51"/>
      <c r="E28" s="63"/>
    </row>
    <row r="29" spans="1:5" ht="18.75" customHeight="1">
      <c r="A29" s="70" t="s">
        <v>78</v>
      </c>
      <c r="B29" s="72" t="s">
        <v>89</v>
      </c>
      <c r="C29" s="44">
        <f>'[2]ф.8 (ВО)'!$W$134/2</f>
        <v>6666.1456945969421</v>
      </c>
      <c r="D29" s="51"/>
      <c r="E29" s="63"/>
    </row>
    <row r="30" spans="1:5" ht="18.75" customHeight="1">
      <c r="A30" s="70" t="s">
        <v>79</v>
      </c>
      <c r="B30" s="72" t="s">
        <v>90</v>
      </c>
      <c r="C30" s="44">
        <f>C29</f>
        <v>6666.1456945969421</v>
      </c>
      <c r="D30" s="51"/>
      <c r="E30" s="63"/>
    </row>
    <row r="31" spans="1:5" ht="18.75" customHeight="1">
      <c r="A31" s="70" t="s">
        <v>91</v>
      </c>
      <c r="B31" s="72" t="s">
        <v>92</v>
      </c>
      <c r="C31" s="44">
        <f>'[2]ф.9 (ВО) '!$L$134/2</f>
        <v>6680.5446869157449</v>
      </c>
      <c r="D31" s="51"/>
      <c r="E31" s="63"/>
    </row>
    <row r="32" spans="1:5" ht="18.75" customHeight="1">
      <c r="A32" s="70" t="s">
        <v>93</v>
      </c>
      <c r="B32" s="72" t="s">
        <v>94</v>
      </c>
      <c r="C32" s="44">
        <f>C31</f>
        <v>6680.5446869157449</v>
      </c>
      <c r="D32" s="51"/>
      <c r="E32" s="63"/>
    </row>
    <row r="33" spans="1:5" ht="33.75" hidden="1" customHeight="1">
      <c r="A33" s="46"/>
      <c r="B33" s="48" t="s">
        <v>80</v>
      </c>
      <c r="C33" s="47"/>
      <c r="D33" s="58"/>
      <c r="E33" s="64"/>
    </row>
    <row r="34" spans="1:5" ht="28.5" customHeight="1">
      <c r="A34" s="70" t="s">
        <v>81</v>
      </c>
      <c r="B34" s="71" t="str">
        <f>"Годовой объем отпущенной в сеть воды, "&amp;unit_tariff_useful_output</f>
        <v>Годовой объем отпущенной в сеть воды, тыс м3</v>
      </c>
      <c r="C34" s="52"/>
      <c r="D34" s="51"/>
      <c r="E34" s="60">
        <v>0</v>
      </c>
    </row>
    <row r="35" spans="1:5" ht="22.5" customHeight="1">
      <c r="A35" s="70" t="s">
        <v>82</v>
      </c>
      <c r="B35" s="72" t="s">
        <v>85</v>
      </c>
      <c r="C35" s="44">
        <f>14083.8/1000</f>
        <v>14.0838</v>
      </c>
      <c r="D35" s="51"/>
      <c r="E35" s="63"/>
    </row>
    <row r="36" spans="1:5" ht="22.5" customHeight="1">
      <c r="A36" s="70" t="s">
        <v>95</v>
      </c>
      <c r="B36" s="72" t="s">
        <v>88</v>
      </c>
      <c r="C36" s="44">
        <f>14316.2/1000</f>
        <v>14.3162</v>
      </c>
      <c r="D36" s="51"/>
      <c r="E36" s="63"/>
    </row>
    <row r="37" spans="1:5" ht="90" hidden="1" customHeight="1">
      <c r="A37" s="46"/>
      <c r="B37" s="48" t="str">
        <f>"Годовой объем отпущенной в сеть воды, "&amp;unit_tariff_useful_output</f>
        <v>Годовой объем отпущенной в сеть воды, тыс м3</v>
      </c>
      <c r="C37" s="43"/>
      <c r="D37" s="51"/>
      <c r="E37" s="51"/>
    </row>
    <row r="38" spans="1:5" ht="209.25" customHeight="1">
      <c r="A38" s="70" t="s">
        <v>83</v>
      </c>
      <c r="B38" s="71" t="s">
        <v>84</v>
      </c>
      <c r="C38" s="45">
        <v>0</v>
      </c>
      <c r="D38" s="51"/>
      <c r="E38" s="77"/>
    </row>
  </sheetData>
  <mergeCells count="2">
    <mergeCell ref="A1:E1"/>
    <mergeCell ref="A2:E2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:C10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27">
      <formula1>900</formula1>
    </dataValidation>
    <dataValidation type="decimal" allowBlank="1" showErrorMessage="1" errorTitle="Ошибка" error="Допускается ввод только неотрицательных чисел!" sqref="C38 C11 C29:C33 C13:C25 C35:C3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7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38 E7 E13:E33 E9:E11 E35:E36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2015-05-07T03:31:48Z</dcterms:created>
  <dcterms:modified xsi:type="dcterms:W3CDTF">2016-05-05T09:19:24Z</dcterms:modified>
</cp:coreProperties>
</file>