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475" windowHeight="1209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C40" i="3" l="1"/>
  <c r="D39" i="3"/>
  <c r="D38" i="3"/>
  <c r="C37" i="3"/>
  <c r="D35" i="3"/>
  <c r="D34" i="3"/>
  <c r="D33" i="3"/>
  <c r="D32" i="3"/>
  <c r="D31" i="3"/>
  <c r="D29" i="3"/>
  <c r="C27" i="3"/>
  <c r="C26" i="3"/>
  <c r="D25" i="3"/>
  <c r="C25" i="3"/>
  <c r="B26" i="3"/>
  <c r="C24" i="3"/>
  <c r="C23" i="3"/>
  <c r="B23" i="3"/>
  <c r="D22" i="3"/>
  <c r="C22" i="3"/>
  <c r="B24" i="3"/>
  <c r="C21" i="3"/>
  <c r="C20" i="3"/>
  <c r="D19" i="3"/>
  <c r="C19" i="3"/>
  <c r="B21" i="3"/>
  <c r="C18" i="3"/>
  <c r="B18" i="3"/>
  <c r="C17" i="3"/>
  <c r="B17" i="3"/>
  <c r="D16" i="3"/>
  <c r="C16" i="3"/>
  <c r="B5" i="3"/>
  <c r="B20" i="3" l="1"/>
  <c r="B27" i="3"/>
</calcChain>
</file>

<file path=xl/sharedStrings.xml><?xml version="1.0" encoding="utf-8"?>
<sst xmlns="http://schemas.openxmlformats.org/spreadsheetml/2006/main" count="118" uniqueCount="101">
  <si>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</si>
  <si>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</si>
  <si>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</si>
  <si>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</si>
  <si>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</si>
  <si>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</si>
  <si>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</si>
  <si>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</si>
  <si>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</si>
  <si>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</si>
  <si>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</si>
  <si>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</si>
  <si>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</si>
  <si>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</si>
  <si>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</si>
  <si>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</si>
  <si>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</si>
  <si>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</si>
  <si>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</si>
  <si>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</si>
  <si>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</si>
  <si>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</si>
  <si>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</si>
  <si>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</si>
  <si>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</si>
  <si>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</si>
  <si>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</si>
  <si>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</si>
  <si>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питьевую воду (питьевое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</si>
  <si>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</si>
  <si>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</si>
  <si>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</si>
  <si>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</si>
  <si>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</si>
  <si>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</si>
  <si>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</si>
  <si>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</si>
  <si>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</si>
  <si>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</si>
  <si>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</si>
  <si>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</si>
  <si>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</si>
  <si>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</si>
  <si>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</si>
  <si>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</si>
  <si>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</si>
  <si>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</si>
  <si>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</si>
  <si>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</si>
  <si>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</si>
  <si>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</si>
  <si>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</si>
  <si>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</si>
  <si>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</si>
  <si>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</si>
  <si>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</si>
  <si>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</si>
  <si>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</si>
  <si>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</si>
  <si>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</si>
  <si>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</si>
  <si>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</si>
  <si>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</si>
  <si>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</si>
  <si>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</si>
  <si>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</si>
  <si>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</si>
  <si>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</si>
  <si>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</si>
  <si>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</si>
  <si>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</si>
  <si>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</si>
  <si>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</si>
  <si>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</si>
  <si>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</si>
  <si>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</si>
  <si>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</si>
  <si>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</si>
  <si>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</si>
  <si>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</si>
  <si>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</si>
  <si>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</si>
  <si>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</si>
  <si>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</si>
  <si>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</si>
  <si>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01.01.2017</t>
  </si>
  <si>
    <t>31.12.2018</t>
  </si>
  <si>
    <t>с 01.01.2017 по 31.12.2017</t>
  </si>
  <si>
    <t>метод индексации установленных тарифов</t>
  </si>
  <si>
    <t>1.2.2</t>
  </si>
  <si>
    <t>с 01.01.2018 по 31.12.2018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</si>
  <si>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</si>
  <si>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</si>
  <si>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</si>
  <si>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</si>
  <si>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</si>
  <si>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</si>
  <si>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1.7.2</t>
  </si>
  <si>
    <t>1.3.3</t>
  </si>
  <si>
    <t>1.3.4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</si>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</sst>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1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  <xf numFmtId="49" fontId="0" fillId="10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2962275</xdr:colOff>
      <xdr:row>29</xdr:row>
      <xdr:rowOff>0</xdr:rowOff>
    </xdr:from>
    <xdr:to>
      <xdr:col>3</xdr:col>
      <xdr:colOff>0</xdr:colOff>
      <xdr:row>40</xdr:row>
      <xdr:rowOff>704850</xdr:rowOff>
    </xdr:to>
    <xdr:pic macro="[1]!modInfo.MainSheetHelp">
      <xdr:nvPicPr>
        <xdr:cNvPr id="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810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27</xdr:row>
      <xdr:rowOff>0</xdr:rowOff>
    </xdr:from>
    <xdr:to>
      <xdr:col>3</xdr:col>
      <xdr:colOff>228600</xdr:colOff>
      <xdr:row>32</xdr:row>
      <xdr:rowOff>47625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3695700" y="5314950"/>
          <a:ext cx="190500" cy="218122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38100</xdr:colOff>
      <xdr:row>27</xdr:row>
      <xdr:rowOff>0</xdr:rowOff>
    </xdr:from>
    <xdr:to>
      <xdr:col>3</xdr:col>
      <xdr:colOff>228600</xdr:colOff>
      <xdr:row>32</xdr:row>
      <xdr:rowOff>47625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3695700" y="5314950"/>
          <a:ext cx="190500" cy="2181225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HVS%20&#1087;&#1080;&#1090;&#1100;&#1077;&#1074;&#1072;&#1103;%202017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2;&#1086;&#1076;&#1086;&#1086;&#1090;&#1074;&#1077;&#1076;&#1077;&#1085;&#1080;&#1077;/&#1058;&#1102;&#1084;&#1077;&#1085;&#1089;&#1082;&#1072;&#1103;%20&#1086;&#1073;&#1083;&#1072;&#1089;&#1090;&#1100;/&#1057;&#1084;&#1077;&#1090;&#1099;/&#1055;&#1088;&#1080;&#1083;&#1086;&#1078;&#1077;&#1085;&#1080;&#1077;%206%20-%20&#1060;&#1086;&#1088;&#1084;&#1099;%20&#1076;&#1083;&#1103;%20&#1082;&#1086;&#1088;&#1088;&#1077;&#1082;&#1090;&#1080;&#1088;&#1086;&#1074;&#1082;&#1080;%20&#1076;&#1086;&#1083;&#1075;&#1086;&#1089;&#1088;&#1086;&#1095;&#1085;&#1099;&#1093;%20&#1090;&#1072;&#1088;&#1080;&#1092;&#1086;&#1074;%20&#1042;&#1057;,%20&#1042;&#1054;%20&#1061;&#1052;&#1040;&#1054;%20%20&#1057;&#1052;&#1045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F16" t="str">
            <v>01.01.2017</v>
          </cell>
        </row>
        <row r="17">
          <cell r="F17" t="str">
            <v>31.12.2018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6 ВС (тех) "/>
      <sheetName val="ф.6 ВС (пит)"/>
      <sheetName val="ф.6 (ВО)"/>
      <sheetName val="ф.8 (ВС)"/>
      <sheetName val="ф.9 (ВС)"/>
      <sheetName val="ф.8 (ВО)"/>
      <sheetName val="ф.9 (ВО) "/>
      <sheetName val="ф.14"/>
      <sheetName val="ф.15"/>
      <sheetName val="ф.16 ВС "/>
      <sheetName val="ф. 16 ВО"/>
      <sheetName val="ф.17 ВС"/>
      <sheetName val="ф.17 ВО"/>
      <sheetName val="Хим анализы"/>
    </sheetNames>
    <sheetDataSet>
      <sheetData sheetId="0"/>
      <sheetData sheetId="1"/>
      <sheetData sheetId="2"/>
      <sheetData sheetId="3"/>
      <sheetData sheetId="4">
        <row r="134">
          <cell r="X134">
            <v>21169.457472767426</v>
          </cell>
        </row>
        <row r="136">
          <cell r="X136">
            <v>330.31155569578476</v>
          </cell>
        </row>
      </sheetData>
      <sheetData sheetId="5">
        <row r="134">
          <cell r="L134">
            <v>20833.101105488342</v>
          </cell>
        </row>
        <row r="136">
          <cell r="L136">
            <v>324.01137262471144</v>
          </cell>
        </row>
      </sheetData>
      <sheetData sheetId="6">
        <row r="134">
          <cell r="W134">
            <v>13332.291389193884</v>
          </cell>
        </row>
      </sheetData>
      <sheetData sheetId="7">
        <row r="134">
          <cell r="L134">
            <v>13361.08937383149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C1" workbookViewId="0">
      <selection activeCell="J17" sqref="J17"/>
    </sheetView>
  </sheetViews>
  <sheetFormatPr defaultRowHeight="15"/>
  <cols>
    <col min="1" max="2" width="0" hidden="1" customWidth="1"/>
    <col min="5" max="5" width="26.28515625" customWidth="1"/>
    <col min="6" max="6" width="34.57031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0.25" customHeight="1">
      <c r="A5" s="1"/>
      <c r="B5" s="1"/>
      <c r="C5" s="1"/>
      <c r="D5" s="7"/>
      <c r="E5" s="67" t="s">
        <v>1</v>
      </c>
      <c r="F5" s="67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6</v>
      </c>
      <c r="F11" s="29" t="s">
        <v>7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8</v>
      </c>
      <c r="B13" s="1"/>
      <c r="C13" s="1"/>
      <c r="D13" s="7"/>
      <c r="E13" s="21" t="s">
        <v>9</v>
      </c>
      <c r="F13" s="29" t="s">
        <v>8</v>
      </c>
      <c r="G13" s="4"/>
      <c r="H13" s="1"/>
      <c r="I13" s="1"/>
    </row>
    <row r="14" spans="1:9">
      <c r="A14" s="33"/>
      <c r="B14" s="1"/>
      <c r="C14" s="1"/>
      <c r="D14" s="11"/>
      <c r="E14" s="9"/>
      <c r="F14" s="12"/>
      <c r="G14" s="13"/>
      <c r="H14" s="1"/>
      <c r="I14" s="1"/>
    </row>
    <row r="15" spans="1:9" ht="17.25" customHeight="1">
      <c r="A15" s="33"/>
      <c r="B15" s="1"/>
      <c r="C15" s="1"/>
      <c r="D15" s="11"/>
      <c r="E15" s="9"/>
      <c r="F15" s="13" t="s">
        <v>10</v>
      </c>
      <c r="G15" s="13"/>
      <c r="H15" s="1"/>
      <c r="I15" s="1"/>
    </row>
    <row r="16" spans="1:9" ht="29.25" customHeight="1">
      <c r="A16" s="34" t="s">
        <v>11</v>
      </c>
      <c r="B16" s="1"/>
      <c r="C16" s="1"/>
      <c r="D16" s="7"/>
      <c r="E16" s="21" t="s">
        <v>12</v>
      </c>
      <c r="F16" s="70" t="s">
        <v>85</v>
      </c>
      <c r="G16" s="13"/>
      <c r="H16" s="1"/>
      <c r="I16" s="1"/>
    </row>
    <row r="17" spans="1:10" ht="29.25" customHeight="1">
      <c r="A17" s="32" t="s">
        <v>13</v>
      </c>
      <c r="B17" s="1"/>
      <c r="C17" s="1"/>
      <c r="D17" s="7"/>
      <c r="E17" s="9" t="s">
        <v>14</v>
      </c>
      <c r="F17" s="70" t="s">
        <v>86</v>
      </c>
      <c r="G17" s="4"/>
      <c r="H17" s="1"/>
      <c r="I17" s="1"/>
      <c r="J17" s="1"/>
    </row>
    <row r="18" spans="1:10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39" hidden="1" customHeight="1">
      <c r="A19" s="1"/>
      <c r="B19" s="1"/>
      <c r="C19" s="1"/>
      <c r="D19" s="7"/>
      <c r="E19" s="21" t="s">
        <v>15</v>
      </c>
      <c r="F19" s="29" t="s">
        <v>7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25</v>
      </c>
      <c r="F28" s="30" t="s">
        <v>26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3"/>
      <c r="B30" s="1"/>
      <c r="C30" s="1"/>
      <c r="D30" s="11"/>
      <c r="E30" s="21" t="s">
        <v>27</v>
      </c>
      <c r="F30" s="29" t="s">
        <v>7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 ht="22.5">
      <c r="A32" s="35" t="s">
        <v>28</v>
      </c>
      <c r="B32" s="1"/>
      <c r="C32" s="1"/>
      <c r="D32" s="11"/>
      <c r="E32" s="21" t="s">
        <v>29</v>
      </c>
      <c r="F32" s="30" t="s">
        <v>28</v>
      </c>
      <c r="G32" s="13"/>
      <c r="H32" s="1"/>
      <c r="I32" s="1"/>
      <c r="J32" s="1"/>
    </row>
    <row r="33" spans="1:7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9" t="s">
        <v>30</v>
      </c>
      <c r="F34" s="29" t="s">
        <v>7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31</v>
      </c>
      <c r="F36" s="30" t="s">
        <v>32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idden="1">
      <c r="A38" s="36"/>
      <c r="B38" s="1"/>
      <c r="C38" s="1"/>
      <c r="D38" s="4"/>
      <c r="E38" s="1"/>
      <c r="F38" s="13" t="s">
        <v>33</v>
      </c>
      <c r="G38" s="13"/>
    </row>
    <row r="39" spans="1:7" ht="33.75" hidden="1">
      <c r="A39" s="36"/>
      <c r="B39" s="37"/>
      <c r="C39" s="1"/>
      <c r="D39" s="20"/>
      <c r="E39" s="19" t="s">
        <v>34</v>
      </c>
      <c r="F39" s="22" t="s">
        <v>35</v>
      </c>
      <c r="G39" s="13"/>
    </row>
    <row r="40" spans="1:7" ht="33.75" hidden="1">
      <c r="A40" s="36"/>
      <c r="B40" s="37"/>
      <c r="C40" s="1"/>
      <c r="D40" s="20"/>
      <c r="E40" s="19" t="s">
        <v>36</v>
      </c>
      <c r="F40" s="22" t="s">
        <v>35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t="15.75" hidden="1" customHeight="1">
      <c r="A42" s="36"/>
      <c r="B42" s="1"/>
      <c r="C42" s="1"/>
      <c r="D42" s="4"/>
      <c r="E42" s="1"/>
      <c r="F42" s="13" t="s">
        <v>37</v>
      </c>
      <c r="G42" s="13"/>
    </row>
    <row r="43" spans="1:7" ht="19.5" hidden="1">
      <c r="A43" s="36"/>
      <c r="B43" s="37"/>
      <c r="C43" s="1"/>
      <c r="D43" s="20"/>
      <c r="E43" s="19" t="s">
        <v>38</v>
      </c>
      <c r="F43" s="22" t="s">
        <v>39</v>
      </c>
      <c r="G43" s="13"/>
    </row>
    <row r="44" spans="1:7" ht="19.5" hidden="1">
      <c r="A44" s="36"/>
      <c r="B44" s="37"/>
      <c r="C44" s="1"/>
      <c r="D44" s="20"/>
      <c r="E44" s="19" t="s">
        <v>40</v>
      </c>
      <c r="F44" s="22" t="s">
        <v>41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6"/>
      <c r="B46" s="1"/>
      <c r="C46" s="1"/>
      <c r="D46" s="4"/>
      <c r="E46" s="1"/>
      <c r="F46" s="13" t="s">
        <v>42</v>
      </c>
      <c r="G46" s="13"/>
    </row>
    <row r="47" spans="1:7" ht="19.5" hidden="1">
      <c r="A47" s="36"/>
      <c r="B47" s="37"/>
      <c r="C47" s="1"/>
      <c r="D47" s="20"/>
      <c r="E47" s="19" t="s">
        <v>38</v>
      </c>
      <c r="F47" s="22" t="s">
        <v>43</v>
      </c>
      <c r="G47" s="13"/>
    </row>
    <row r="48" spans="1:7" ht="19.5" hidden="1">
      <c r="A48" s="36"/>
      <c r="B48" s="37"/>
      <c r="C48" s="1"/>
      <c r="D48" s="20"/>
      <c r="E48" s="19" t="s">
        <v>40</v>
      </c>
      <c r="F48" s="22" t="s">
        <v>44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6"/>
      <c r="B50" s="1"/>
      <c r="C50" s="1"/>
      <c r="D50" s="4"/>
      <c r="E50" s="1"/>
      <c r="F50" s="13" t="s">
        <v>45</v>
      </c>
      <c r="G50" s="13"/>
    </row>
    <row r="51" spans="1:7" ht="19.5" hidden="1">
      <c r="A51" s="36"/>
      <c r="B51" s="37"/>
      <c r="C51" s="1"/>
      <c r="D51" s="20"/>
      <c r="E51" s="19" t="s">
        <v>38</v>
      </c>
      <c r="F51" s="22" t="s">
        <v>46</v>
      </c>
      <c r="G51" s="13"/>
    </row>
    <row r="52" spans="1:7" ht="19.5" hidden="1">
      <c r="A52" s="36"/>
      <c r="B52" s="37"/>
      <c r="C52" s="1"/>
      <c r="D52" s="20"/>
      <c r="E52" s="19" t="s">
        <v>47</v>
      </c>
      <c r="F52" s="22" t="s">
        <v>48</v>
      </c>
      <c r="G52" s="13"/>
    </row>
    <row r="53" spans="1:7" ht="19.5" hidden="1">
      <c r="A53" s="36"/>
      <c r="B53" s="37"/>
      <c r="C53" s="1"/>
      <c r="D53" s="20"/>
      <c r="E53" s="19" t="s">
        <v>40</v>
      </c>
      <c r="F53" s="22" t="s">
        <v>49</v>
      </c>
      <c r="G53" s="13"/>
    </row>
    <row r="54" spans="1:7" ht="19.5" hidden="1">
      <c r="A54" s="36"/>
      <c r="B54" s="37"/>
      <c r="C54" s="1"/>
      <c r="D54" s="20"/>
      <c r="E54" s="19" t="s">
        <v>50</v>
      </c>
      <c r="F54" s="22" t="s">
        <v>51</v>
      </c>
      <c r="G54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1"/>
  <sheetViews>
    <sheetView tabSelected="1" workbookViewId="0">
      <selection activeCell="J25" sqref="J25"/>
    </sheetView>
  </sheetViews>
  <sheetFormatPr defaultRowHeight="15"/>
  <cols>
    <col min="2" max="2" width="9.85546875" bestFit="1" customWidth="1"/>
    <col min="3" max="3" width="35.85546875" customWidth="1"/>
    <col min="4" max="4" width="27" bestFit="1" customWidth="1"/>
    <col min="5" max="5" width="26.140625" customWidth="1"/>
    <col min="6" max="6" width="28.85546875" hidden="1" customWidth="1"/>
  </cols>
  <sheetData>
    <row r="4" spans="2:6" ht="49.5" customHeight="1">
      <c r="B4" s="68" t="s">
        <v>1</v>
      </c>
      <c r="C4" s="68"/>
      <c r="D4" s="68"/>
      <c r="E4" s="68"/>
      <c r="F4" s="68"/>
    </row>
    <row r="5" spans="2:6" ht="15" customHeight="1">
      <c r="B5" s="69" t="str">
        <f>IF(org=0,"Не определено",org)</f>
        <v>ООО "Энергонефть Томск"</v>
      </c>
      <c r="C5" s="69"/>
      <c r="D5" s="69"/>
      <c r="E5" s="69"/>
      <c r="F5" s="69"/>
    </row>
    <row r="6" spans="2:6">
      <c r="B6" s="38"/>
      <c r="C6" s="41"/>
      <c r="D6" s="41"/>
      <c r="E6" s="40"/>
      <c r="F6" s="40"/>
    </row>
    <row r="7" spans="2:6" ht="26.25" customHeight="1" thickBot="1">
      <c r="B7" s="39" t="s">
        <v>52</v>
      </c>
      <c r="C7" s="71" t="s">
        <v>53</v>
      </c>
      <c r="D7" s="72" t="s">
        <v>54</v>
      </c>
      <c r="E7" s="71" t="s">
        <v>55</v>
      </c>
      <c r="F7" s="71" t="s">
        <v>56</v>
      </c>
    </row>
    <row r="8" spans="2:6" ht="15.75" thickTop="1">
      <c r="B8" s="48" t="s">
        <v>57</v>
      </c>
      <c r="C8" s="48" t="s">
        <v>58</v>
      </c>
      <c r="D8" s="48" t="s">
        <v>59</v>
      </c>
      <c r="E8" s="48" t="s">
        <v>60</v>
      </c>
      <c r="F8" s="48" t="s">
        <v>61</v>
      </c>
    </row>
    <row r="9" spans="2:6" ht="63.75" customHeight="1">
      <c r="B9" s="73" t="s">
        <v>57</v>
      </c>
      <c r="C9" s="50" t="s">
        <v>62</v>
      </c>
      <c r="D9" s="52"/>
      <c r="E9" s="55"/>
      <c r="F9" s="59">
        <v>0</v>
      </c>
    </row>
    <row r="10" spans="2:6" ht="315" hidden="1" customHeight="1">
      <c r="B10" s="73" t="s">
        <v>63</v>
      </c>
      <c r="C10" s="74" t="s">
        <v>64</v>
      </c>
      <c r="D10" s="51"/>
      <c r="E10" s="56"/>
      <c r="F10" s="60"/>
    </row>
    <row r="11" spans="2:6" ht="27.75" customHeight="1">
      <c r="B11" s="73" t="s">
        <v>65</v>
      </c>
      <c r="C11" s="74" t="s">
        <v>66</v>
      </c>
      <c r="D11" s="53"/>
      <c r="E11" s="50"/>
      <c r="F11" s="59">
        <v>0</v>
      </c>
    </row>
    <row r="12" spans="2:6" ht="26.25" customHeight="1">
      <c r="B12" s="73" t="s">
        <v>67</v>
      </c>
      <c r="C12" s="75" t="s">
        <v>87</v>
      </c>
      <c r="D12" s="65" t="s">
        <v>88</v>
      </c>
      <c r="E12" s="50"/>
      <c r="F12" s="62"/>
    </row>
    <row r="13" spans="2:6" ht="25.5" customHeight="1">
      <c r="B13" s="73" t="s">
        <v>89</v>
      </c>
      <c r="C13" s="75" t="s">
        <v>90</v>
      </c>
      <c r="D13" s="65" t="s">
        <v>88</v>
      </c>
      <c r="E13" s="50"/>
      <c r="F13" s="62"/>
    </row>
    <row r="14" spans="2:6" ht="78.75" hidden="1" customHeight="1">
      <c r="B14" s="45"/>
      <c r="C14" s="47" t="s">
        <v>66</v>
      </c>
      <c r="D14" s="54"/>
      <c r="E14" s="57"/>
      <c r="F14" s="61"/>
    </row>
    <row r="15" spans="2:6" ht="23.25" customHeight="1">
      <c r="B15" s="73" t="s">
        <v>68</v>
      </c>
      <c r="C15" s="74" t="s">
        <v>69</v>
      </c>
      <c r="D15" s="53"/>
      <c r="E15" s="50"/>
      <c r="F15" s="59">
        <v>0</v>
      </c>
    </row>
    <row r="16" spans="2:6" ht="24.75" customHeight="1">
      <c r="B16" s="73" t="s">
        <v>70</v>
      </c>
      <c r="C16" s="75" t="str">
        <f>"с 01.01.2017 по 30.06.2017" &amp; IF(double_rate_tariff="да",,", "&amp;unit_tariff_single_rate)</f>
        <v>с 01.01.2017 по 30.06.2017, руб/м3</v>
      </c>
      <c r="D16" s="43">
        <f>'[2]ф.8 (ВС)'!$X$136</f>
        <v>330.31155569578476</v>
      </c>
      <c r="E16" s="64"/>
      <c r="F16" s="62"/>
    </row>
    <row r="17" spans="2:6" ht="90" hidden="1" customHeight="1">
      <c r="B17" s="76" t="str">
        <f>B16&amp;".1"</f>
        <v>1.3.1.1</v>
      </c>
      <c r="C17" s="77" t="str">
        <f>[1]TEHSHEET!$U$2&amp;", " &amp; unit_tariff_double_rate_p</f>
        <v>потребление, руб/м3</v>
      </c>
      <c r="D17" s="49"/>
      <c r="E17" s="58"/>
      <c r="F17" s="60"/>
    </row>
    <row r="18" spans="2:6" ht="150" hidden="1" customHeight="1">
      <c r="B18" s="76" t="str">
        <f>B16&amp;".2"</f>
        <v>1.3.1.2</v>
      </c>
      <c r="C18" s="77" t="str">
        <f>[1]TEHSHEET!$V$2&amp;", " &amp; unit_tariff_double_rate_c</f>
        <v>содержание,  тыс руб в месяц/м3/час</v>
      </c>
      <c r="D18" s="49"/>
      <c r="E18" s="58"/>
      <c r="F18" s="60"/>
    </row>
    <row r="19" spans="2:6" ht="21" customHeight="1">
      <c r="B19" s="73" t="s">
        <v>71</v>
      </c>
      <c r="C19" s="75" t="str">
        <f>"с 01.07.2017 по 31.12.2017" &amp; IF(double_rate_tariff="да",,", "&amp;unit_tariff_single_rate)</f>
        <v>с 01.07.2017 по 31.12.2017, руб/м3</v>
      </c>
      <c r="D19" s="43">
        <f>D16</f>
        <v>330.31155569578476</v>
      </c>
      <c r="E19" s="64"/>
      <c r="F19" s="62"/>
    </row>
    <row r="20" spans="2:6" ht="90" hidden="1" customHeight="1">
      <c r="B20" s="76" t="str">
        <f>B19&amp;".1"</f>
        <v>1.3.2.1</v>
      </c>
      <c r="C20" s="77" t="str">
        <f>[1]TEHSHEET!$U$2&amp;", " &amp; unit_tariff_double_rate_p</f>
        <v>потребление, руб/м3</v>
      </c>
      <c r="D20" s="49"/>
      <c r="E20" s="58"/>
      <c r="F20" s="60"/>
    </row>
    <row r="21" spans="2:6" ht="150" hidden="1" customHeight="1">
      <c r="B21" s="76" t="str">
        <f>B19&amp;".2"</f>
        <v>1.3.2.2</v>
      </c>
      <c r="C21" s="77" t="str">
        <f>[1]TEHSHEET!$V$2&amp;", " &amp; unit_tariff_double_rate_c</f>
        <v>содержание,  тыс руб в месяц/м3/час</v>
      </c>
      <c r="D21" s="49"/>
      <c r="E21" s="58"/>
      <c r="F21" s="60"/>
    </row>
    <row r="22" spans="2:6" ht="20.25" customHeight="1">
      <c r="B22" s="73" t="s">
        <v>98</v>
      </c>
      <c r="C22" s="75" t="str">
        <f>"с 01.01.2018 по 30.06.2018" &amp; IF(double_rate_tariff="да",,", "&amp;unit_tariff_single_rate)</f>
        <v>с 01.01.2018 по 30.06.2018, руб/м3</v>
      </c>
      <c r="D22" s="43">
        <f>'[2]ф.9 (ВС)'!$L$136</f>
        <v>324.01137262471144</v>
      </c>
      <c r="E22" s="64"/>
      <c r="F22" s="62"/>
    </row>
    <row r="23" spans="2:6" ht="90" hidden="1" customHeight="1">
      <c r="B23" s="76" t="str">
        <f>B22&amp;".1"</f>
        <v>1.3.3.1</v>
      </c>
      <c r="C23" s="77" t="str">
        <f>[1]TEHSHEET!$U$2&amp;", " &amp; unit_tariff_double_rate_p</f>
        <v>потребление, руб/м3</v>
      </c>
      <c r="D23" s="49"/>
      <c r="E23" s="58"/>
      <c r="F23" s="60"/>
    </row>
    <row r="24" spans="2:6" ht="150" hidden="1" customHeight="1">
      <c r="B24" s="76" t="str">
        <f>B22&amp;".2"</f>
        <v>1.3.3.2</v>
      </c>
      <c r="C24" s="77" t="str">
        <f>[1]TEHSHEET!$V$2&amp;", " &amp; unit_tariff_double_rate_c</f>
        <v>содержание,  тыс руб в месяц/м3/час</v>
      </c>
      <c r="D24" s="49"/>
      <c r="E24" s="58"/>
      <c r="F24" s="60"/>
    </row>
    <row r="25" spans="2:6" ht="19.5" customHeight="1">
      <c r="B25" s="73" t="s">
        <v>99</v>
      </c>
      <c r="C25" s="75" t="str">
        <f>"с 01.07.2018 по 31.12.2018" &amp; IF(double_rate_tariff="да",,", "&amp;unit_tariff_single_rate)</f>
        <v>с 01.07.2018 по 31.12.2018, руб/м3</v>
      </c>
      <c r="D25" s="43">
        <f>D22</f>
        <v>324.01137262471144</v>
      </c>
      <c r="E25" s="64"/>
      <c r="F25" s="62"/>
    </row>
    <row r="26" spans="2:6" ht="90" hidden="1" customHeight="1">
      <c r="B26" s="76" t="str">
        <f>B25&amp;".1"</f>
        <v>1.3.4.1</v>
      </c>
      <c r="C26" s="77" t="str">
        <f>[1]TEHSHEET!$U$2&amp;", " &amp; unit_tariff_double_rate_p</f>
        <v>потребление, руб/м3</v>
      </c>
      <c r="D26" s="49"/>
      <c r="E26" s="58"/>
      <c r="F26" s="60"/>
    </row>
    <row r="27" spans="2:6" ht="150" hidden="1" customHeight="1">
      <c r="B27" s="76" t="str">
        <f>B25&amp;".2"</f>
        <v>1.3.4.2</v>
      </c>
      <c r="C27" s="77" t="str">
        <f>[1]TEHSHEET!$V$2&amp;", " &amp; unit_tariff_double_rate_c</f>
        <v>содержание,  тыс руб в месяц/м3/час</v>
      </c>
      <c r="D27" s="49"/>
      <c r="E27" s="58"/>
      <c r="F27" s="60"/>
    </row>
    <row r="28" spans="2:6" ht="67.5" hidden="1" customHeight="1">
      <c r="B28" s="73"/>
      <c r="C28" s="47" t="s">
        <v>69</v>
      </c>
      <c r="D28" s="54"/>
      <c r="E28" s="58"/>
      <c r="F28" s="60"/>
    </row>
    <row r="29" spans="2:6" ht="26.25" customHeight="1">
      <c r="B29" s="73" t="s">
        <v>72</v>
      </c>
      <c r="C29" s="74" t="s">
        <v>73</v>
      </c>
      <c r="D29" s="78" t="str">
        <f>"с "&amp;periodStart &amp; " по " &amp; periodEnd &amp; " гг."</f>
        <v>с 01.01.2017 по 31.12.2018 гг.</v>
      </c>
      <c r="E29" s="50"/>
      <c r="F29" s="62"/>
    </row>
    <row r="30" spans="2:6" ht="74.25" customHeight="1">
      <c r="B30" s="73" t="s">
        <v>74</v>
      </c>
      <c r="C30" s="74" t="s">
        <v>75</v>
      </c>
      <c r="D30" s="66"/>
      <c r="E30" s="79" t="s">
        <v>100</v>
      </c>
      <c r="F30" s="62"/>
    </row>
    <row r="31" spans="2:6" ht="42.75" customHeight="1">
      <c r="B31" s="73" t="s">
        <v>76</v>
      </c>
      <c r="C31" s="74" t="s">
        <v>77</v>
      </c>
      <c r="D31" s="78">
        <f>SUM(D32:D36)</f>
        <v>42002.558578255768</v>
      </c>
      <c r="E31" s="50"/>
      <c r="F31" s="62"/>
    </row>
    <row r="32" spans="2:6" ht="24.75" customHeight="1">
      <c r="B32" s="73" t="s">
        <v>78</v>
      </c>
      <c r="C32" s="75" t="s">
        <v>91</v>
      </c>
      <c r="D32" s="43">
        <f>'[2]ф.8 (ВС)'!$X$134/2</f>
        <v>10584.728736383713</v>
      </c>
      <c r="E32" s="50"/>
      <c r="F32" s="62"/>
    </row>
    <row r="33" spans="2:6" ht="24.75" customHeight="1">
      <c r="B33" s="73" t="s">
        <v>79</v>
      </c>
      <c r="C33" s="75" t="s">
        <v>92</v>
      </c>
      <c r="D33" s="43">
        <f>D32</f>
        <v>10584.728736383713</v>
      </c>
      <c r="E33" s="50"/>
      <c r="F33" s="62"/>
    </row>
    <row r="34" spans="2:6" ht="24.75" customHeight="1">
      <c r="B34" s="73" t="s">
        <v>93</v>
      </c>
      <c r="C34" s="75" t="s">
        <v>94</v>
      </c>
      <c r="D34" s="43">
        <f>'[2]ф.9 (ВС)'!$L$134/2</f>
        <v>10416.550552744171</v>
      </c>
      <c r="E34" s="50"/>
      <c r="F34" s="62"/>
    </row>
    <row r="35" spans="2:6" ht="24.75" customHeight="1">
      <c r="B35" s="73" t="s">
        <v>95</v>
      </c>
      <c r="C35" s="75" t="s">
        <v>96</v>
      </c>
      <c r="D35" s="43">
        <f>D34</f>
        <v>10416.550552744171</v>
      </c>
      <c r="E35" s="50"/>
      <c r="F35" s="62"/>
    </row>
    <row r="36" spans="2:6" ht="33.75" hidden="1" customHeight="1">
      <c r="B36" s="45"/>
      <c r="C36" s="47" t="s">
        <v>80</v>
      </c>
      <c r="D36" s="46"/>
      <c r="E36" s="57"/>
      <c r="F36" s="63"/>
    </row>
    <row r="37" spans="2:6" ht="30" customHeight="1">
      <c r="B37" s="73" t="s">
        <v>81</v>
      </c>
      <c r="C37" s="74" t="str">
        <f>"Годовой объем отпущенной потребителям воды, "&amp;unit_tariff_useful_output</f>
        <v>Годовой объем отпущенной потребителям воды, тыс м3</v>
      </c>
      <c r="D37" s="51"/>
      <c r="E37" s="50"/>
      <c r="F37" s="59">
        <v>0</v>
      </c>
    </row>
    <row r="38" spans="2:6" ht="21.75" customHeight="1">
      <c r="B38" s="73" t="s">
        <v>82</v>
      </c>
      <c r="C38" s="75" t="s">
        <v>87</v>
      </c>
      <c r="D38" s="43">
        <f>52707/1000</f>
        <v>52.707000000000001</v>
      </c>
      <c r="E38" s="50"/>
      <c r="F38" s="62"/>
    </row>
    <row r="39" spans="2:6" ht="21.75" customHeight="1">
      <c r="B39" s="73" t="s">
        <v>97</v>
      </c>
      <c r="C39" s="75" t="s">
        <v>90</v>
      </c>
      <c r="D39" s="43">
        <f>52707/1000</f>
        <v>52.707000000000001</v>
      </c>
      <c r="E39" s="50"/>
      <c r="F39" s="62"/>
    </row>
    <row r="40" spans="2:6" ht="112.5" hidden="1" customHeight="1">
      <c r="B40" s="45"/>
      <c r="C40" s="47" t="str">
        <f>"Годовой объем отпущенной потребителям воды, "&amp;unit_tariff_useful_output</f>
        <v>Годовой объем отпущенной потребителям воды, тыс м3</v>
      </c>
      <c r="D40" s="42"/>
      <c r="E40" s="50"/>
      <c r="F40" s="50"/>
    </row>
    <row r="41" spans="2:6" ht="189.75" customHeight="1">
      <c r="B41" s="73" t="s">
        <v>83</v>
      </c>
      <c r="C41" s="74" t="s">
        <v>84</v>
      </c>
      <c r="D41" s="44">
        <v>0</v>
      </c>
      <c r="E41" s="50"/>
      <c r="F41" s="80"/>
    </row>
  </sheetData>
  <mergeCells count="2">
    <mergeCell ref="B4:F4"/>
    <mergeCell ref="B5:F5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D12:D1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D30">
      <formula1>900</formula1>
    </dataValidation>
    <dataValidation type="decimal" allowBlank="1" showErrorMessage="1" errorTitle="Ошибка" error="Допускается ввод только неотрицательных чисел!" sqref="D41 D14 D32:D36 D16:D28 D38:D3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E10 E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41 F10 F16:F36 F12:F14 F38:F39">
      <formula1>900</formula1>
    </dataValidation>
  </dataValidations>
  <hyperlinks>
    <hyperlink ref="E30" location="'Стандарты'!$G$31" tooltip="Кликните по гиперссылке, чтобы перейти по ссылке на обосновывающие документы или отредактировать её" display="https://tariff.eias.ru/disclo/get_file?p_guid=0e0f94d6-0d3c-4cf2-8c45-92520703647f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2015-05-07T02:41:59Z</dcterms:created>
  <dcterms:modified xsi:type="dcterms:W3CDTF">2016-05-05T03:52:14Z</dcterms:modified>
</cp:coreProperties>
</file>