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1475" windowHeight="8775" activeTab="1"/>
  </bookViews>
  <sheets>
    <sheet name="титульный" sheetId="1" r:id="rId1"/>
    <sheet name="предложение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kind_of_control_method">[1]TEHSHEET!$K$2:$K$7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D51" i="3" l="1"/>
  <c r="E50" i="3"/>
  <c r="E49" i="3"/>
  <c r="E48" i="3"/>
  <c r="D47" i="3"/>
  <c r="E44" i="3"/>
  <c r="E45" i="3" s="1"/>
  <c r="E42" i="3"/>
  <c r="E43" i="3" s="1"/>
  <c r="E40" i="3"/>
  <c r="E41" i="3" s="1"/>
  <c r="E37" i="3"/>
  <c r="D35" i="3"/>
  <c r="C35" i="3"/>
  <c r="D34" i="3"/>
  <c r="C34" i="3"/>
  <c r="D33" i="3"/>
  <c r="D32" i="3"/>
  <c r="D31" i="3"/>
  <c r="E30" i="3"/>
  <c r="E33" i="3" s="1"/>
  <c r="D30" i="3"/>
  <c r="C32" i="3"/>
  <c r="D29" i="3"/>
  <c r="C29" i="3"/>
  <c r="D28" i="3"/>
  <c r="C28" i="3"/>
  <c r="D27" i="3"/>
  <c r="D26" i="3"/>
  <c r="D25" i="3"/>
  <c r="E24" i="3"/>
  <c r="E27" i="3" s="1"/>
  <c r="D24" i="3"/>
  <c r="C25" i="3"/>
  <c r="D23" i="3"/>
  <c r="C23" i="3"/>
  <c r="D22" i="3"/>
  <c r="C22" i="3"/>
  <c r="D21" i="3"/>
  <c r="D20" i="3"/>
  <c r="D19" i="3"/>
  <c r="E18" i="3"/>
  <c r="E21" i="3" s="1"/>
  <c r="D18" i="3"/>
  <c r="C20" i="3"/>
  <c r="C6" i="3"/>
  <c r="C19" i="3" l="1"/>
  <c r="C26" i="3"/>
  <c r="C31" i="3"/>
  <c r="E39" i="3"/>
</calcChain>
</file>

<file path=xl/sharedStrings.xml><?xml version="1.0" encoding="utf-8"?>
<sst xmlns="http://schemas.openxmlformats.org/spreadsheetml/2006/main" count="129" uniqueCount="110">
  <si>
    <t>Версия 2.1.5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</si>
  <si>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</si>
  <si>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</si>
  <si>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</si>
  <si>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</si>
  <si>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</si>
  <si>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</si>
  <si>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</si>
  <si>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</si>
  <si>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</si>
  <si>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</si>
  <si>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</si>
  <si>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</si>
  <si>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</si>
  <si>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</si>
  <si>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</si>
  <si>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</si>
  <si>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</si>
  <si>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</si>
  <si>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</si>
  <si>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</si>
  <si>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</si>
  <si>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</si>
  <si>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</si>
  <si>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</si>
  <si>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</si>
  <si>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</si>
  <si>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питьевую воду (питьевое водоснабжение)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</si>
  <si>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</si>
  <si>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</si>
  <si>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</si>
  <si>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</si>
  <si>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</si>
  <si>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</si>
  <si>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</si>
  <si>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</si>
  <si>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</si>
  <si>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</si>
  <si>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</si>
  <si>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</si>
  <si>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</si>
  <si>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</si>
  <si>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</si>
  <si>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</si>
  <si>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</si>
  <si>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</si>
  <si>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</si>
  <si>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</si>
  <si>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</si>
  <si>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</si>
  <si>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</si>
  <si>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</si>
  <si>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</si>
  <si>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</si>
  <si>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</si>
  <si>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</si>
  <si>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</si>
  <si>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</si>
  <si>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</si>
  <si>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</si>
  <si>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</si>
  <si>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</si>
  <si>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</si>
  <si>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</si>
  <si>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</si>
  <si>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</si>
  <si>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</si>
  <si>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</t>
  </si>
  <si>
    <t>Расчетная величина тарифов</t>
  </si>
  <si>
    <t>1.3.1</t>
  </si>
  <si>
    <t>1.3.2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</si>
  <si>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</si>
  <si>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</si>
  <si>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</si>
  <si>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</si>
  <si>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</si>
  <si>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</si>
  <si>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</si>
  <si>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</si>
  <si>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</si>
  <si>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</si>
  <si>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</si>
  <si>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</si>
  <si>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</si>
  <si>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Томская область</t>
  </si>
  <si>
    <t>01.01.2017</t>
  </si>
  <si>
    <t>31.12.2019</t>
  </si>
  <si>
    <t>с 01.01.2017 по 31.12.2017</t>
  </si>
  <si>
    <t>метод индексации установленных тарифов</t>
  </si>
  <si>
    <t>1.2.2</t>
  </si>
  <si>
    <t>с 01.01.2018 по 31.12.2018</t>
  </si>
  <si>
    <t>1.2.3</t>
  </si>
  <si>
    <t>с 01.01.2019 по 31.12.2019</t>
  </si>
  <si>
    <t>с 01.01.2017 по 30.06.2017</t>
  </si>
  <si>
    <t>с 01.07.2017 по 31.12.2017</t>
  </si>
  <si>
    <t>1.6.3</t>
  </si>
  <si>
    <t>с 01.01.2018 по 30.06.2018</t>
  </si>
  <si>
    <t>1.6.4</t>
  </si>
  <si>
    <t>с 01.07.2018 по 31.12.2018</t>
  </si>
  <si>
    <t>1.6.5</t>
  </si>
  <si>
    <t>с 01.01.2019 по 30.06.2019</t>
  </si>
  <si>
    <t>1.6.6</t>
  </si>
  <si>
    <t>с 01.07.2019 по 31.12.2019</t>
  </si>
  <si>
    <t>1.7.2</t>
  </si>
  <si>
    <t>1.7.3</t>
  </si>
  <si>
    <t>Письмо Исх. №29474-АВ/ДОЗИ от 15.10.15г. Министерства экономического развития Российской Федерации</t>
  </si>
  <si>
    <t>1.3.3</t>
  </si>
  <si>
    <t>1.3.4</t>
  </si>
  <si>
    <t>1.3.5</t>
  </si>
  <si>
    <t>1.3.6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</si>
</sst>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29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8" fillId="6" borderId="0" applyNumberFormat="0" applyBorder="0" applyAlignment="0">
      <alignment horizontal="left" vertical="center"/>
    </xf>
    <xf numFmtId="0" fontId="28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0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2" fillId="0" borderId="0" xfId="57" applyFont="1" applyAlignment="1" applyProtection="1">
      <alignment horizontal="center" vertical="center" wrapText="1"/>
    </xf>
    <xf numFmtId="49" fontId="2" fillId="10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57" applyNumberFormat="1" applyFont="1" applyFill="1" applyAlignment="1" applyProtection="1">
      <alignment horizontal="left" vertical="center" wrapText="1"/>
    </xf>
    <xf numFmtId="0" fontId="32" fillId="0" borderId="0" xfId="57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 wrapText="1"/>
    </xf>
    <xf numFmtId="14" fontId="32" fillId="0" borderId="0" xfId="57" applyNumberFormat="1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/>
    </xf>
    <xf numFmtId="0" fontId="32" fillId="0" borderId="0" xfId="57" applyFont="1" applyFill="1" applyBorder="1" applyAlignment="1" applyProtection="1">
      <alignment horizontal="left" vertical="center" wrapText="1"/>
    </xf>
    <xf numFmtId="49" fontId="32" fillId="0" borderId="0" xfId="57" applyNumberFormat="1" applyFont="1" applyFill="1" applyBorder="1" applyAlignment="1" applyProtection="1">
      <alignment horizontal="left"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0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0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3" fillId="8" borderId="14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5" xfId="59" applyFont="1" applyFill="1" applyBorder="1" applyAlignment="1" applyProtection="1">
      <alignment horizontal="left" vertical="center" wrapText="1"/>
    </xf>
    <xf numFmtId="0" fontId="32" fillId="0" borderId="8" xfId="59" applyFont="1" applyFill="1" applyBorder="1" applyAlignment="1" applyProtection="1">
      <alignment vertical="center" wrapText="1"/>
    </xf>
    <xf numFmtId="0" fontId="32" fillId="0" borderId="15" xfId="59" applyFont="1" applyFill="1" applyBorder="1" applyAlignment="1" applyProtection="1">
      <alignment vertical="center" wrapText="1"/>
    </xf>
    <xf numFmtId="0" fontId="32" fillId="8" borderId="10" xfId="59" applyFont="1" applyFill="1" applyBorder="1" applyAlignment="1" applyProtection="1">
      <alignment vertical="center" wrapText="1"/>
    </xf>
    <xf numFmtId="4" fontId="32" fillId="8" borderId="10" xfId="59" applyNumberFormat="1" applyFont="1" applyFill="1" applyBorder="1" applyAlignment="1" applyProtection="1">
      <alignment horizontal="right" vertical="center" wrapText="1"/>
    </xf>
    <xf numFmtId="0" fontId="2" fillId="0" borderId="16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2" fillId="0" borderId="15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2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15" fillId="0" borderId="12" xfId="60" applyFont="1" applyBorder="1" applyAlignment="1">
      <alignment horizontal="center" vertical="center" wrapText="1"/>
    </xf>
    <xf numFmtId="0" fontId="15" fillId="0" borderId="11" xfId="60" applyFont="1" applyBorder="1" applyAlignment="1">
      <alignment horizontal="center" vertical="center" wrapText="1"/>
    </xf>
    <xf numFmtId="0" fontId="2" fillId="0" borderId="13" xfId="37" applyFont="1" applyFill="1" applyBorder="1" applyAlignment="1" applyProtection="1">
      <alignment horizontal="center" vertical="center" wrapText="1"/>
    </xf>
    <xf numFmtId="49" fontId="0" fillId="10" borderId="8" xfId="58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9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2962275</xdr:colOff>
      <xdr:row>37</xdr:row>
      <xdr:rowOff>0</xdr:rowOff>
    </xdr:from>
    <xdr:to>
      <xdr:col>3</xdr:col>
      <xdr:colOff>2962275</xdr:colOff>
      <xdr:row>38</xdr:row>
      <xdr:rowOff>0</xdr:rowOff>
    </xdr:to>
    <xdr:pic macro="[1]!modInfo.MainSheetHelp">
      <xdr:nvPicPr>
        <xdr:cNvPr id="1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4495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26</xdr:row>
      <xdr:rowOff>47625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5095875" y="4219575"/>
          <a:ext cx="190500" cy="809625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16</xdr:row>
      <xdr:rowOff>0</xdr:rowOff>
    </xdr:from>
    <xdr:to>
      <xdr:col>4</xdr:col>
      <xdr:colOff>228600</xdr:colOff>
      <xdr:row>26</xdr:row>
      <xdr:rowOff>47625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5095875" y="4219575"/>
          <a:ext cx="190500" cy="809625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44;&#1058;&#1056;%20&#1058;&#1054;/&#1055;&#1088;&#1077;&#1076;&#1083;&#1086;&#1078;&#1077;&#1085;&#1080;&#1103;%20&#1086;&#1073;%20&#1091;&#1089;&#1090;&#1072;&#1085;&#1086;&#1074;&#1083;&#1077;&#1085;&#1080;&#1080;%20&#1090;&#1072;&#1088;&#1080;&#1092;&#1086;&#1074;%20&#1085;&#1072;%202017-2018/&#1076;&#1083;&#1103;%20&#1086;&#1090;&#1087;&#1088;&#1072;&#1074;&#1082;&#1080;/JKH.OPEN.INFO.REQUEST.HVS%20&#1087;&#1080;&#1090;&#1100;&#1077;&#1074;&#1072;&#1103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7;&#1072;&#1103;&#1074;&#1083;&#1077;&#1085;&#1080;&#1103;/&#1057;&#1084;&#1077;&#1090;&#1099;%20&#1082;%20&#1086;&#1090;&#1087;&#1088;&#1072;&#1074;&#1082;&#1077;%20&#1074;%20&#1044;&#1058;&#1056;%20&#1058;&#1054;/&#1069;&#1053;&#1058;_&#1089;&#1084;&#1077;&#1090;&#1072;%20&#1074;&#1086;&#1076;&#1072;_&#1058;&#1086;&#1084;&#1089;&#1082;_&#1086;&#1073;&#1097;&#1080;&#1081;%20&#1088;&#1072;&#1089;&#1095;&#1077;&#109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F16" t="str">
            <v>01.01.2017</v>
          </cell>
        </row>
        <row r="17">
          <cell r="F17" t="str">
            <v>31.12.2019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 xml:space="preserve"> 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6">
          <cell r="K6" t="str">
            <v>метод установления фиксированных тарифов</v>
          </cell>
        </row>
        <row r="7">
          <cell r="K7" t="str">
            <v>метод установления предельных тарифов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ищенная"/>
      <sheetName val="расх. из прибыли"/>
      <sheetName val="собст потреб в питьевой"/>
      <sheetName val="техническая"/>
      <sheetName val="собст потреб в тех"/>
      <sheetName val="Подъем смета ТН"/>
      <sheetName val="смета по подъему"/>
      <sheetName val="собст потреб в подъеме"/>
      <sheetName val="Питьевая утв.на 2016 г."/>
      <sheetName val="Подъем_утв.на 2016 г."/>
      <sheetName val="Техническая утв.на 2016 г."/>
      <sheetName val="ПОДЪЕМ_2017"/>
      <sheetName val="ТЕХНИЧЕСКАЯ_2017"/>
      <sheetName val="ПИТЬЕВАЯ_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4">
          <cell r="F134">
            <v>17012.557694386254</v>
          </cell>
        </row>
      </sheetData>
      <sheetData sheetId="13">
        <row r="134">
          <cell r="F134">
            <v>121757.89155989443</v>
          </cell>
          <cell r="G134">
            <v>120467.99994157253</v>
          </cell>
          <cell r="H134">
            <v>127800.54776418771</v>
          </cell>
        </row>
        <row r="136">
          <cell r="F136">
            <v>300.4942485061365</v>
          </cell>
          <cell r="G136">
            <v>297.3108407817071</v>
          </cell>
          <cell r="H136">
            <v>315.40731419598416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I64" sqref="I64"/>
    </sheetView>
  </sheetViews>
  <sheetFormatPr defaultRowHeight="15"/>
  <cols>
    <col min="3" max="3" width="7.28515625" customWidth="1"/>
    <col min="4" max="4" width="9.140625" hidden="1" customWidth="1"/>
    <col min="5" max="5" width="37.42578125" customWidth="1"/>
    <col min="6" max="6" width="30.85546875" customWidth="1"/>
  </cols>
  <sheetData>
    <row r="1" spans="1:9">
      <c r="A1" s="31"/>
      <c r="B1" s="32"/>
      <c r="C1" s="2"/>
      <c r="D1" s="2"/>
      <c r="E1" s="2"/>
      <c r="F1" s="2">
        <v>26360227</v>
      </c>
      <c r="G1" s="3"/>
      <c r="H1" s="2"/>
      <c r="I1" s="28"/>
    </row>
    <row r="2" spans="1:9">
      <c r="A2" s="31"/>
      <c r="B2" s="32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63" customHeight="1">
      <c r="A5" s="1"/>
      <c r="B5" s="1"/>
      <c r="C5" s="1"/>
      <c r="D5" s="7"/>
      <c r="E5" s="66" t="s">
        <v>1</v>
      </c>
      <c r="F5" s="66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5.75" customHeight="1">
      <c r="A7" s="1"/>
      <c r="B7" s="1"/>
      <c r="C7" s="1"/>
      <c r="D7" s="7"/>
      <c r="E7" s="9" t="s">
        <v>2</v>
      </c>
      <c r="F7" s="26" t="s">
        <v>84</v>
      </c>
      <c r="G7" s="8"/>
      <c r="H7" s="1"/>
      <c r="I7" s="1"/>
    </row>
    <row r="8" spans="1:9" hidden="1">
      <c r="A8" s="33"/>
      <c r="B8" s="1"/>
      <c r="C8" s="1"/>
      <c r="D8" s="11"/>
      <c r="E8" s="9"/>
      <c r="F8" s="12"/>
      <c r="G8" s="13"/>
      <c r="H8" s="1"/>
      <c r="I8" s="1"/>
    </row>
    <row r="9" spans="1:9" ht="18" hidden="1" customHeight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3"/>
      <c r="B10" s="1"/>
      <c r="C10" s="1"/>
      <c r="D10" s="11"/>
      <c r="E10" s="9"/>
      <c r="F10" s="12"/>
      <c r="G10" s="13"/>
      <c r="H10" s="1"/>
      <c r="I10" s="1"/>
    </row>
    <row r="11" spans="1:9" ht="40.5" hidden="1" customHeight="1">
      <c r="A11" s="1"/>
      <c r="B11" s="1"/>
      <c r="C11" s="1"/>
      <c r="D11" s="7"/>
      <c r="E11" s="21" t="s">
        <v>5</v>
      </c>
      <c r="F11" s="29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4" hidden="1" customHeight="1">
      <c r="A13" s="32" t="s">
        <v>7</v>
      </c>
      <c r="B13" s="1"/>
      <c r="C13" s="1"/>
      <c r="D13" s="7"/>
      <c r="E13" s="21" t="s">
        <v>8</v>
      </c>
      <c r="F13" s="29" t="s">
        <v>7</v>
      </c>
      <c r="G13" s="4"/>
      <c r="H13" s="1"/>
      <c r="I13" s="1"/>
    </row>
    <row r="14" spans="1:9">
      <c r="A14" s="33"/>
      <c r="B14" s="1"/>
      <c r="C14" s="1"/>
      <c r="D14" s="11"/>
      <c r="E14" s="9"/>
      <c r="F14" s="12"/>
      <c r="G14" s="13"/>
      <c r="H14" s="1"/>
      <c r="I14" s="1"/>
    </row>
    <row r="15" spans="1:9" ht="15.75" customHeight="1">
      <c r="A15" s="33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25.5" customHeight="1">
      <c r="A16" s="34" t="s">
        <v>10</v>
      </c>
      <c r="B16" s="1"/>
      <c r="C16" s="1"/>
      <c r="D16" s="7"/>
      <c r="E16" s="21" t="s">
        <v>11</v>
      </c>
      <c r="F16" s="69" t="s">
        <v>85</v>
      </c>
      <c r="G16" s="13"/>
      <c r="H16" s="1"/>
      <c r="I16" s="1"/>
    </row>
    <row r="17" spans="1:10" ht="27.75" customHeight="1">
      <c r="A17" s="32" t="s">
        <v>12</v>
      </c>
      <c r="B17" s="1"/>
      <c r="C17" s="1"/>
      <c r="D17" s="7"/>
      <c r="E17" s="9" t="s">
        <v>13</v>
      </c>
      <c r="F17" s="69" t="s">
        <v>86</v>
      </c>
      <c r="G17" s="4"/>
      <c r="H17" s="1"/>
      <c r="I17" s="1"/>
      <c r="J17" s="1"/>
    </row>
    <row r="18" spans="1:10" hidden="1">
      <c r="A18" s="33"/>
      <c r="B18" s="1"/>
      <c r="C18" s="1"/>
      <c r="D18" s="11"/>
      <c r="E18" s="9"/>
      <c r="F18" s="12"/>
      <c r="G18" s="13"/>
      <c r="H18" s="1"/>
      <c r="I18" s="1"/>
      <c r="J18" s="1"/>
    </row>
    <row r="19" spans="1:10" ht="42.75" hidden="1" customHeight="1">
      <c r="A19" s="1"/>
      <c r="B19" s="1"/>
      <c r="C19" s="1"/>
      <c r="D19" s="7"/>
      <c r="E19" s="21" t="s">
        <v>14</v>
      </c>
      <c r="F19" s="29" t="s">
        <v>6</v>
      </c>
      <c r="G19" s="4"/>
      <c r="H19" s="1"/>
      <c r="I19" s="1"/>
      <c r="J19" s="1"/>
    </row>
    <row r="20" spans="1:10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3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3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3"/>
      <c r="B28" s="1"/>
      <c r="C28" s="1"/>
      <c r="D28" s="11"/>
      <c r="E28" s="21" t="s">
        <v>24</v>
      </c>
      <c r="F28" s="30" t="s">
        <v>25</v>
      </c>
      <c r="G28" s="13"/>
      <c r="H28" s="1"/>
      <c r="I28" s="1"/>
      <c r="J28" s="1"/>
    </row>
    <row r="29" spans="1:10" hidden="1">
      <c r="A29" s="33"/>
      <c r="B29" s="1"/>
      <c r="C29" s="1"/>
      <c r="D29" s="11"/>
      <c r="E29" s="9"/>
      <c r="F29" s="12"/>
      <c r="G29" s="13"/>
      <c r="H29" s="1"/>
      <c r="I29" s="1"/>
      <c r="J29" s="1"/>
    </row>
    <row r="30" spans="1:10" ht="22.5" hidden="1">
      <c r="A30" s="33"/>
      <c r="B30" s="1"/>
      <c r="C30" s="1"/>
      <c r="D30" s="11"/>
      <c r="E30" s="21" t="s">
        <v>26</v>
      </c>
      <c r="F30" s="29" t="s">
        <v>6</v>
      </c>
      <c r="G30" s="13"/>
      <c r="H30" s="1"/>
      <c r="I30" s="1"/>
      <c r="J30" s="1"/>
    </row>
    <row r="31" spans="1:10">
      <c r="A31" s="33"/>
      <c r="B31" s="1"/>
      <c r="C31" s="1"/>
      <c r="D31" s="11"/>
      <c r="E31" s="9"/>
      <c r="F31" s="12"/>
      <c r="G31" s="13"/>
      <c r="H31" s="1"/>
      <c r="I31" s="1"/>
      <c r="J31" s="1"/>
    </row>
    <row r="32" spans="1:10" ht="22.5">
      <c r="A32" s="35" t="s">
        <v>27</v>
      </c>
      <c r="B32" s="1"/>
      <c r="C32" s="1"/>
      <c r="D32" s="11"/>
      <c r="E32" s="21" t="s">
        <v>28</v>
      </c>
      <c r="F32" s="30" t="s">
        <v>27</v>
      </c>
      <c r="G32" s="13"/>
      <c r="H32" s="1"/>
      <c r="I32" s="1"/>
      <c r="J32" s="1"/>
    </row>
    <row r="33" spans="1:7" hidden="1">
      <c r="A33" s="33"/>
      <c r="B33" s="1"/>
      <c r="C33" s="1"/>
      <c r="D33" s="11"/>
      <c r="E33" s="9"/>
      <c r="F33" s="12"/>
      <c r="G33" s="13"/>
    </row>
    <row r="34" spans="1:7" hidden="1">
      <c r="A34" s="33"/>
      <c r="B34" s="1"/>
      <c r="C34" s="1"/>
      <c r="D34" s="11"/>
      <c r="E34" s="19" t="s">
        <v>29</v>
      </c>
      <c r="F34" s="29" t="s">
        <v>6</v>
      </c>
      <c r="G34" s="13"/>
    </row>
    <row r="35" spans="1:7" hidden="1">
      <c r="A35" s="33"/>
      <c r="B35" s="1"/>
      <c r="C35" s="1"/>
      <c r="D35" s="11"/>
      <c r="E35" s="9"/>
      <c r="F35" s="12"/>
      <c r="G35" s="13"/>
    </row>
    <row r="36" spans="1:7" ht="22.5" hidden="1">
      <c r="A36" s="33"/>
      <c r="B36" s="1"/>
      <c r="C36" s="1"/>
      <c r="D36" s="11"/>
      <c r="E36" s="21" t="s">
        <v>30</v>
      </c>
      <c r="F36" s="30" t="s">
        <v>31</v>
      </c>
      <c r="G36" s="13"/>
    </row>
    <row r="37" spans="1:7" hidden="1">
      <c r="A37" s="33"/>
      <c r="B37" s="1"/>
      <c r="C37" s="1"/>
      <c r="D37" s="11"/>
      <c r="E37" s="9"/>
      <c r="F37" s="12"/>
      <c r="G37" s="13"/>
    </row>
    <row r="38" spans="1:7" hidden="1">
      <c r="A38" s="36"/>
      <c r="B38" s="1"/>
      <c r="C38" s="1"/>
      <c r="D38" s="4"/>
      <c r="E38" s="1"/>
      <c r="F38" s="13" t="s">
        <v>32</v>
      </c>
      <c r="G38" s="13"/>
    </row>
    <row r="39" spans="1:7" ht="33.75" hidden="1">
      <c r="A39" s="36"/>
      <c r="B39" s="37"/>
      <c r="C39" s="1"/>
      <c r="D39" s="20"/>
      <c r="E39" s="19" t="s">
        <v>33</v>
      </c>
      <c r="F39" s="22" t="s">
        <v>34</v>
      </c>
      <c r="G39" s="13"/>
    </row>
    <row r="40" spans="1:7" ht="33.75" hidden="1">
      <c r="A40" s="36"/>
      <c r="B40" s="37"/>
      <c r="C40" s="1"/>
      <c r="D40" s="20"/>
      <c r="E40" s="19" t="s">
        <v>35</v>
      </c>
      <c r="F40" s="22" t="s">
        <v>34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6"/>
      <c r="B42" s="1"/>
      <c r="C42" s="1"/>
      <c r="D42" s="4"/>
      <c r="E42" s="1"/>
      <c r="F42" s="13" t="s">
        <v>36</v>
      </c>
      <c r="G42" s="13"/>
    </row>
    <row r="43" spans="1:7" ht="19.5" hidden="1">
      <c r="A43" s="36"/>
      <c r="B43" s="37"/>
      <c r="C43" s="1"/>
      <c r="D43" s="20"/>
      <c r="E43" s="19" t="s">
        <v>37</v>
      </c>
      <c r="F43" s="22" t="s">
        <v>38</v>
      </c>
      <c r="G43" s="13"/>
    </row>
    <row r="44" spans="1:7" ht="19.5" hidden="1">
      <c r="A44" s="36"/>
      <c r="B44" s="37"/>
      <c r="C44" s="1"/>
      <c r="D44" s="20"/>
      <c r="E44" s="19" t="s">
        <v>39</v>
      </c>
      <c r="F44" s="22" t="s">
        <v>40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6"/>
      <c r="B46" s="1"/>
      <c r="C46" s="1"/>
      <c r="D46" s="4"/>
      <c r="E46" s="1"/>
      <c r="F46" s="13" t="s">
        <v>41</v>
      </c>
      <c r="G46" s="13"/>
    </row>
    <row r="47" spans="1:7" ht="19.5" hidden="1">
      <c r="A47" s="36"/>
      <c r="B47" s="37"/>
      <c r="C47" s="1"/>
      <c r="D47" s="20"/>
      <c r="E47" s="19" t="s">
        <v>37</v>
      </c>
      <c r="F47" s="22" t="s">
        <v>42</v>
      </c>
      <c r="G47" s="13"/>
    </row>
    <row r="48" spans="1:7" ht="19.5" hidden="1">
      <c r="A48" s="36"/>
      <c r="B48" s="37"/>
      <c r="C48" s="1"/>
      <c r="D48" s="20"/>
      <c r="E48" s="19" t="s">
        <v>39</v>
      </c>
      <c r="F48" s="22" t="s">
        <v>43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6"/>
      <c r="B50" s="1"/>
      <c r="C50" s="1"/>
      <c r="D50" s="4"/>
      <c r="E50" s="1"/>
      <c r="F50" s="13" t="s">
        <v>44</v>
      </c>
      <c r="G50" s="13"/>
    </row>
    <row r="51" spans="1:7" ht="19.5" hidden="1">
      <c r="A51" s="36"/>
      <c r="B51" s="37"/>
      <c r="C51" s="1"/>
      <c r="D51" s="20"/>
      <c r="E51" s="19" t="s">
        <v>37</v>
      </c>
      <c r="F51" s="22" t="s">
        <v>45</v>
      </c>
      <c r="G51" s="13"/>
    </row>
    <row r="52" spans="1:7" ht="19.5" hidden="1">
      <c r="A52" s="36"/>
      <c r="B52" s="37"/>
      <c r="C52" s="1"/>
      <c r="D52" s="20"/>
      <c r="E52" s="19" t="s">
        <v>46</v>
      </c>
      <c r="F52" s="22" t="s">
        <v>47</v>
      </c>
      <c r="G52" s="13"/>
    </row>
    <row r="53" spans="1:7" ht="19.5" hidden="1">
      <c r="A53" s="36"/>
      <c r="B53" s="37"/>
      <c r="C53" s="1"/>
      <c r="D53" s="20"/>
      <c r="E53" s="19" t="s">
        <v>39</v>
      </c>
      <c r="F53" s="22" t="s">
        <v>48</v>
      </c>
      <c r="G53" s="13"/>
    </row>
    <row r="54" spans="1:7" ht="19.5" hidden="1">
      <c r="A54" s="36"/>
      <c r="B54" s="37"/>
      <c r="C54" s="1"/>
      <c r="D54" s="20"/>
      <c r="E54" s="19" t="s">
        <v>49</v>
      </c>
      <c r="F54" s="22" t="s">
        <v>50</v>
      </c>
      <c r="G54" s="13"/>
    </row>
  </sheetData>
  <mergeCells count="1">
    <mergeCell ref="E5:F5"/>
  </mergeCells>
  <dataValidations count="1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:F1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52"/>
  <sheetViews>
    <sheetView tabSelected="1" workbookViewId="0">
      <selection activeCell="L33" sqref="L33"/>
    </sheetView>
  </sheetViews>
  <sheetFormatPr defaultRowHeight="15"/>
  <cols>
    <col min="3" max="3" width="9.85546875" bestFit="1" customWidth="1"/>
    <col min="4" max="4" width="47.7109375" customWidth="1"/>
    <col min="5" max="5" width="23.140625" customWidth="1"/>
    <col min="6" max="6" width="25.7109375" customWidth="1"/>
    <col min="7" max="7" width="28.85546875" hidden="1" customWidth="1"/>
  </cols>
  <sheetData>
    <row r="5" spans="3:7" ht="38.25" customHeight="1">
      <c r="C5" s="67" t="s">
        <v>1</v>
      </c>
      <c r="D5" s="67"/>
      <c r="E5" s="67"/>
      <c r="F5" s="67"/>
      <c r="G5" s="67"/>
    </row>
    <row r="6" spans="3:7">
      <c r="C6" s="68" t="str">
        <f>IF(org=0,"Не определено",org)</f>
        <v>ООО "Энергонефть Томск"</v>
      </c>
      <c r="D6" s="68"/>
      <c r="E6" s="68"/>
      <c r="F6" s="68"/>
      <c r="G6" s="68"/>
    </row>
    <row r="7" spans="3:7">
      <c r="C7" s="38"/>
      <c r="D7" s="41"/>
      <c r="E7" s="41"/>
      <c r="F7" s="40"/>
      <c r="G7" s="40"/>
    </row>
    <row r="8" spans="3:7" ht="15.75" thickBot="1">
      <c r="C8" s="39" t="s">
        <v>51</v>
      </c>
      <c r="D8" s="70" t="s">
        <v>52</v>
      </c>
      <c r="E8" s="71" t="s">
        <v>53</v>
      </c>
      <c r="F8" s="70" t="s">
        <v>54</v>
      </c>
      <c r="G8" s="70" t="s">
        <v>55</v>
      </c>
    </row>
    <row r="9" spans="3:7" ht="15.75" thickTop="1">
      <c r="C9" s="48" t="s">
        <v>56</v>
      </c>
      <c r="D9" s="48" t="s">
        <v>57</v>
      </c>
      <c r="E9" s="48" t="s">
        <v>58</v>
      </c>
      <c r="F9" s="48" t="s">
        <v>59</v>
      </c>
      <c r="G9" s="48" t="s">
        <v>60</v>
      </c>
    </row>
    <row r="10" spans="3:7" ht="45">
      <c r="C10" s="72" t="s">
        <v>56</v>
      </c>
      <c r="D10" s="50" t="s">
        <v>61</v>
      </c>
      <c r="E10" s="52"/>
      <c r="F10" s="55"/>
      <c r="G10" s="59">
        <v>0</v>
      </c>
    </row>
    <row r="11" spans="3:7" ht="45">
      <c r="C11" s="72" t="s">
        <v>62</v>
      </c>
      <c r="D11" s="73" t="s">
        <v>63</v>
      </c>
      <c r="E11" s="51"/>
      <c r="F11" s="56"/>
      <c r="G11" s="60"/>
    </row>
    <row r="12" spans="3:7">
      <c r="C12" s="72" t="s">
        <v>64</v>
      </c>
      <c r="D12" s="73" t="s">
        <v>65</v>
      </c>
      <c r="E12" s="53"/>
      <c r="F12" s="50"/>
      <c r="G12" s="59">
        <v>0</v>
      </c>
    </row>
    <row r="13" spans="3:7" ht="22.5">
      <c r="C13" s="72" t="s">
        <v>66</v>
      </c>
      <c r="D13" s="74" t="s">
        <v>87</v>
      </c>
      <c r="E13" s="65" t="s">
        <v>88</v>
      </c>
      <c r="F13" s="50"/>
      <c r="G13" s="62"/>
    </row>
    <row r="14" spans="3:7" ht="22.5">
      <c r="C14" s="72" t="s">
        <v>89</v>
      </c>
      <c r="D14" s="74" t="s">
        <v>90</v>
      </c>
      <c r="E14" s="65" t="s">
        <v>88</v>
      </c>
      <c r="F14" s="50"/>
      <c r="G14" s="62"/>
    </row>
    <row r="15" spans="3:7" ht="22.5">
      <c r="C15" s="72" t="s">
        <v>91</v>
      </c>
      <c r="D15" s="74" t="s">
        <v>92</v>
      </c>
      <c r="E15" s="65" t="s">
        <v>88</v>
      </c>
      <c r="F15" s="50"/>
      <c r="G15" s="62"/>
    </row>
    <row r="16" spans="3:7" hidden="1">
      <c r="C16" s="45"/>
      <c r="D16" s="47" t="s">
        <v>65</v>
      </c>
      <c r="E16" s="54"/>
      <c r="F16" s="57"/>
      <c r="G16" s="61"/>
    </row>
    <row r="17" spans="3:7">
      <c r="C17" s="72" t="s">
        <v>67</v>
      </c>
      <c r="D17" s="73" t="s">
        <v>68</v>
      </c>
      <c r="E17" s="53"/>
      <c r="F17" s="50"/>
      <c r="G17" s="59">
        <v>0</v>
      </c>
    </row>
    <row r="18" spans="3:7">
      <c r="C18" s="72" t="s">
        <v>69</v>
      </c>
      <c r="D18" s="74" t="str">
        <f>"с 01.01.2017 по 30.06.2017" &amp; IF(double_rate_tariff="да",,", "&amp;unit_tariff_single_rate)</f>
        <v>с 01.01.2017 по 30.06.2017, руб/м3</v>
      </c>
      <c r="E18" s="43">
        <f>[2]ПИТЬЕВАЯ_2017!$F$136</f>
        <v>300.4942485061365</v>
      </c>
      <c r="F18" s="64"/>
      <c r="G18" s="62"/>
    </row>
    <row r="19" spans="3:7" hidden="1">
      <c r="C19" s="75" t="str">
        <f>C18&amp;".1"</f>
        <v>1.3.1.1</v>
      </c>
      <c r="D19" s="76" t="str">
        <f>[1]TEHSHEET!$U$2&amp;", " &amp; unit_tariff_double_rate_p</f>
        <v>потребление, руб/м3</v>
      </c>
      <c r="E19" s="49"/>
      <c r="F19" s="58"/>
      <c r="G19" s="60"/>
    </row>
    <row r="20" spans="3:7" hidden="1">
      <c r="C20" s="75" t="str">
        <f>C18&amp;".2"</f>
        <v>1.3.1.2</v>
      </c>
      <c r="D20" s="76" t="str">
        <f>[1]TEHSHEET!$V$2&amp;", " &amp; unit_tariff_double_rate_c</f>
        <v>содержание,  тыс руб в месяц/м3/час</v>
      </c>
      <c r="E20" s="49"/>
      <c r="F20" s="58"/>
      <c r="G20" s="60"/>
    </row>
    <row r="21" spans="3:7">
      <c r="C21" s="72" t="s">
        <v>70</v>
      </c>
      <c r="D21" s="74" t="str">
        <f>"с 01.07.2017 по 31.12.2017" &amp; IF(double_rate_tariff="да",,", "&amp;unit_tariff_single_rate)</f>
        <v>с 01.07.2017 по 31.12.2017, руб/м3</v>
      </c>
      <c r="E21" s="43">
        <f>E18</f>
        <v>300.4942485061365</v>
      </c>
      <c r="F21" s="64"/>
      <c r="G21" s="62"/>
    </row>
    <row r="22" spans="3:7" hidden="1">
      <c r="C22" s="75" t="str">
        <f>C21&amp;".1"</f>
        <v>1.3.2.1</v>
      </c>
      <c r="D22" s="76" t="str">
        <f>[1]TEHSHEET!$U$2&amp;", " &amp; unit_tariff_double_rate_p</f>
        <v>потребление, руб/м3</v>
      </c>
      <c r="E22" s="49"/>
      <c r="F22" s="58"/>
      <c r="G22" s="60"/>
    </row>
    <row r="23" spans="3:7" hidden="1">
      <c r="C23" s="75" t="str">
        <f>C21&amp;".2"</f>
        <v>1.3.2.2</v>
      </c>
      <c r="D23" s="76" t="str">
        <f>[1]TEHSHEET!$V$2&amp;", " &amp; unit_tariff_double_rate_c</f>
        <v>содержание,  тыс руб в месяц/м3/час</v>
      </c>
      <c r="E23" s="49"/>
      <c r="F23" s="58"/>
      <c r="G23" s="60"/>
    </row>
    <row r="24" spans="3:7">
      <c r="C24" s="72" t="s">
        <v>106</v>
      </c>
      <c r="D24" s="74" t="str">
        <f>"с 01.01.2018 по 30.06.2018" &amp; IF(double_rate_tariff="да",,", "&amp;unit_tariff_single_rate)</f>
        <v>с 01.01.2018 по 30.06.2018, руб/м3</v>
      </c>
      <c r="E24" s="43">
        <f>[2]ПИТЬЕВАЯ_2017!$G$136</f>
        <v>297.3108407817071</v>
      </c>
      <c r="F24" s="64"/>
      <c r="G24" s="62"/>
    </row>
    <row r="25" spans="3:7" hidden="1">
      <c r="C25" s="75" t="str">
        <f>C24&amp;".1"</f>
        <v>1.3.3.1</v>
      </c>
      <c r="D25" s="76" t="str">
        <f>[1]TEHSHEET!$U$2&amp;", " &amp; unit_tariff_double_rate_p</f>
        <v>потребление, руб/м3</v>
      </c>
      <c r="E25" s="49"/>
      <c r="F25" s="58"/>
      <c r="G25" s="60"/>
    </row>
    <row r="26" spans="3:7" hidden="1">
      <c r="C26" s="75" t="str">
        <f>C24&amp;".2"</f>
        <v>1.3.3.2</v>
      </c>
      <c r="D26" s="76" t="str">
        <f>[1]TEHSHEET!$V$2&amp;", " &amp; unit_tariff_double_rate_c</f>
        <v>содержание,  тыс руб в месяц/м3/час</v>
      </c>
      <c r="E26" s="49"/>
      <c r="F26" s="58"/>
      <c r="G26" s="60"/>
    </row>
    <row r="27" spans="3:7">
      <c r="C27" s="72" t="s">
        <v>107</v>
      </c>
      <c r="D27" s="74" t="str">
        <f>"с 01.07.2018 по 31.12.2018" &amp; IF(double_rate_tariff="да",,", "&amp;unit_tariff_single_rate)</f>
        <v>с 01.07.2018 по 31.12.2018, руб/м3</v>
      </c>
      <c r="E27" s="43">
        <f>E24</f>
        <v>297.3108407817071</v>
      </c>
      <c r="F27" s="64"/>
      <c r="G27" s="62"/>
    </row>
    <row r="28" spans="3:7" hidden="1">
      <c r="C28" s="75" t="str">
        <f>C27&amp;".1"</f>
        <v>1.3.4.1</v>
      </c>
      <c r="D28" s="76" t="str">
        <f>[1]TEHSHEET!$U$2&amp;", " &amp; unit_tariff_double_rate_p</f>
        <v>потребление, руб/м3</v>
      </c>
      <c r="E28" s="49"/>
      <c r="F28" s="58"/>
      <c r="G28" s="60"/>
    </row>
    <row r="29" spans="3:7" hidden="1">
      <c r="C29" s="75" t="str">
        <f>C27&amp;".2"</f>
        <v>1.3.4.2</v>
      </c>
      <c r="D29" s="76" t="str">
        <f>[1]TEHSHEET!$V$2&amp;", " &amp; unit_tariff_double_rate_c</f>
        <v>содержание,  тыс руб в месяц/м3/час</v>
      </c>
      <c r="E29" s="49"/>
      <c r="F29" s="58"/>
      <c r="G29" s="60"/>
    </row>
    <row r="30" spans="3:7">
      <c r="C30" s="72" t="s">
        <v>108</v>
      </c>
      <c r="D30" s="74" t="str">
        <f>"с 01.01.2019 по 30.06.2019" &amp; IF(double_rate_tariff="да",,", "&amp;unit_tariff_single_rate)</f>
        <v>с 01.01.2019 по 30.06.2019, руб/м3</v>
      </c>
      <c r="E30" s="43">
        <f>[2]ПИТЬЕВАЯ_2017!$H$136</f>
        <v>315.40731419598416</v>
      </c>
      <c r="F30" s="64"/>
      <c r="G30" s="62"/>
    </row>
    <row r="31" spans="3:7" hidden="1">
      <c r="C31" s="75" t="str">
        <f>C30&amp;".1"</f>
        <v>1.3.5.1</v>
      </c>
      <c r="D31" s="76" t="str">
        <f>[1]TEHSHEET!$U$2&amp;", " &amp; unit_tariff_double_rate_p</f>
        <v>потребление, руб/м3</v>
      </c>
      <c r="E31" s="49"/>
      <c r="F31" s="58"/>
      <c r="G31" s="60"/>
    </row>
    <row r="32" spans="3:7" hidden="1">
      <c r="C32" s="75" t="str">
        <f>C30&amp;".2"</f>
        <v>1.3.5.2</v>
      </c>
      <c r="D32" s="76" t="str">
        <f>[1]TEHSHEET!$V$2&amp;", " &amp; unit_tariff_double_rate_c</f>
        <v>содержание,  тыс руб в месяц/м3/час</v>
      </c>
      <c r="E32" s="49"/>
      <c r="F32" s="58"/>
      <c r="G32" s="60"/>
    </row>
    <row r="33" spans="3:7">
      <c r="C33" s="72" t="s">
        <v>109</v>
      </c>
      <c r="D33" s="74" t="str">
        <f>"с 01.07.2019 по 31.12.2019" &amp; IF(double_rate_tariff="да",,", "&amp;unit_tariff_single_rate)</f>
        <v>с 01.07.2019 по 31.12.2019, руб/м3</v>
      </c>
      <c r="E33" s="43">
        <f>E30</f>
        <v>315.40731419598416</v>
      </c>
      <c r="F33" s="64"/>
      <c r="G33" s="62"/>
    </row>
    <row r="34" spans="3:7" hidden="1">
      <c r="C34" s="75" t="str">
        <f>C33&amp;".1"</f>
        <v>1.3.6.1</v>
      </c>
      <c r="D34" s="76" t="str">
        <f>[1]TEHSHEET!$U$2&amp;", " &amp; unit_tariff_double_rate_p</f>
        <v>потребление, руб/м3</v>
      </c>
      <c r="E34" s="49"/>
      <c r="F34" s="58"/>
      <c r="G34" s="60"/>
    </row>
    <row r="35" spans="3:7" hidden="1">
      <c r="C35" s="75" t="str">
        <f>C33&amp;".2"</f>
        <v>1.3.6.2</v>
      </c>
      <c r="D35" s="76" t="str">
        <f>[1]TEHSHEET!$V$2&amp;", " &amp; unit_tariff_double_rate_c</f>
        <v>содержание,  тыс руб в месяц/м3/час</v>
      </c>
      <c r="E35" s="49"/>
      <c r="F35" s="58"/>
      <c r="G35" s="60"/>
    </row>
    <row r="36" spans="3:7" hidden="1">
      <c r="C36" s="72"/>
      <c r="D36" s="47" t="s">
        <v>68</v>
      </c>
      <c r="E36" s="54"/>
      <c r="F36" s="58"/>
      <c r="G36" s="60"/>
    </row>
    <row r="37" spans="3:7">
      <c r="C37" s="72" t="s">
        <v>71</v>
      </c>
      <c r="D37" s="73" t="s">
        <v>72</v>
      </c>
      <c r="E37" s="77" t="str">
        <f>"с "&amp;periodStart &amp; " по " &amp; periodEnd &amp; " гг."</f>
        <v>с 01.01.2017 по 31.12.2019 гг.</v>
      </c>
      <c r="F37" s="50"/>
      <c r="G37" s="62"/>
    </row>
    <row r="38" spans="3:7" ht="60">
      <c r="C38" s="72" t="s">
        <v>73</v>
      </c>
      <c r="D38" s="73" t="s">
        <v>74</v>
      </c>
      <c r="E38" s="78"/>
      <c r="F38" s="78" t="s">
        <v>105</v>
      </c>
      <c r="G38" s="62"/>
    </row>
    <row r="39" spans="3:7" ht="30">
      <c r="C39" s="72" t="s">
        <v>75</v>
      </c>
      <c r="D39" s="73" t="s">
        <v>76</v>
      </c>
      <c r="E39" s="77">
        <f>SUM(E40:E46)</f>
        <v>370026.43926565466</v>
      </c>
      <c r="F39" s="50"/>
      <c r="G39" s="62"/>
    </row>
    <row r="40" spans="3:7">
      <c r="C40" s="72" t="s">
        <v>77</v>
      </c>
      <c r="D40" s="74" t="s">
        <v>93</v>
      </c>
      <c r="E40" s="43">
        <f>[2]ПИТЬЕВАЯ_2017!$F$134/2</f>
        <v>60878.945779947215</v>
      </c>
      <c r="F40" s="50"/>
      <c r="G40" s="62"/>
    </row>
    <row r="41" spans="3:7">
      <c r="C41" s="72" t="s">
        <v>78</v>
      </c>
      <c r="D41" s="74" t="s">
        <v>94</v>
      </c>
      <c r="E41" s="43">
        <f>E40</f>
        <v>60878.945779947215</v>
      </c>
      <c r="F41" s="50"/>
      <c r="G41" s="62"/>
    </row>
    <row r="42" spans="3:7">
      <c r="C42" s="72" t="s">
        <v>95</v>
      </c>
      <c r="D42" s="74" t="s">
        <v>96</v>
      </c>
      <c r="E42" s="43">
        <f>[2]ПИТЬЕВАЯ_2017!$G$134/2</f>
        <v>60233.999970786266</v>
      </c>
      <c r="F42" s="50"/>
      <c r="G42" s="62"/>
    </row>
    <row r="43" spans="3:7">
      <c r="C43" s="72" t="s">
        <v>97</v>
      </c>
      <c r="D43" s="74" t="s">
        <v>98</v>
      </c>
      <c r="E43" s="43">
        <f>E42</f>
        <v>60233.999970786266</v>
      </c>
      <c r="F43" s="50"/>
      <c r="G43" s="62"/>
    </row>
    <row r="44" spans="3:7">
      <c r="C44" s="72" t="s">
        <v>99</v>
      </c>
      <c r="D44" s="74" t="s">
        <v>100</v>
      </c>
      <c r="E44" s="43">
        <f>[2]ПИТЬЕВАЯ_2017!$H$134/2</f>
        <v>63900.273882093854</v>
      </c>
      <c r="F44" s="50"/>
      <c r="G44" s="62"/>
    </row>
    <row r="45" spans="3:7">
      <c r="C45" s="72" t="s">
        <v>101</v>
      </c>
      <c r="D45" s="74" t="s">
        <v>102</v>
      </c>
      <c r="E45" s="43">
        <f>E44</f>
        <v>63900.273882093854</v>
      </c>
      <c r="F45" s="50"/>
      <c r="G45" s="62"/>
    </row>
    <row r="46" spans="3:7" hidden="1">
      <c r="C46" s="45"/>
      <c r="D46" s="47" t="s">
        <v>79</v>
      </c>
      <c r="E46" s="46"/>
      <c r="F46" s="57"/>
      <c r="G46" s="63"/>
    </row>
    <row r="47" spans="3:7" ht="30">
      <c r="C47" s="72" t="s">
        <v>80</v>
      </c>
      <c r="D47" s="73" t="str">
        <f>"Годовой объем отпущенной потребителям воды, "&amp;unit_tariff_useful_output</f>
        <v>Годовой объем отпущенной потребителям воды, тыс м3</v>
      </c>
      <c r="E47" s="51"/>
      <c r="F47" s="50"/>
      <c r="G47" s="59">
        <v>0</v>
      </c>
    </row>
    <row r="48" spans="3:7">
      <c r="C48" s="72" t="s">
        <v>81</v>
      </c>
      <c r="D48" s="74" t="s">
        <v>87</v>
      </c>
      <c r="E48" s="43">
        <f>312885.5/1000</f>
        <v>312.88549999999998</v>
      </c>
      <c r="F48" s="50"/>
      <c r="G48" s="62"/>
    </row>
    <row r="49" spans="3:7">
      <c r="C49" s="72" t="s">
        <v>103</v>
      </c>
      <c r="D49" s="74" t="s">
        <v>90</v>
      </c>
      <c r="E49" s="43">
        <f>312885.5/1000</f>
        <v>312.88549999999998</v>
      </c>
      <c r="F49" s="50"/>
      <c r="G49" s="62"/>
    </row>
    <row r="50" spans="3:7">
      <c r="C50" s="72" t="s">
        <v>104</v>
      </c>
      <c r="D50" s="74" t="s">
        <v>92</v>
      </c>
      <c r="E50" s="43">
        <f>312885.5/1000</f>
        <v>312.88549999999998</v>
      </c>
      <c r="F50" s="50"/>
      <c r="G50" s="62"/>
    </row>
    <row r="51" spans="3:7" ht="22.5" hidden="1">
      <c r="C51" s="45"/>
      <c r="D51" s="47" t="str">
        <f>"Годовой объем отпущенной потребителям воды, "&amp;unit_tariff_useful_output</f>
        <v>Годовой объем отпущенной потребителям воды, тыс м3</v>
      </c>
      <c r="E51" s="42"/>
      <c r="F51" s="50"/>
      <c r="G51" s="50"/>
    </row>
    <row r="52" spans="3:7" ht="165">
      <c r="C52" s="72" t="s">
        <v>82</v>
      </c>
      <c r="D52" s="73" t="s">
        <v>83</v>
      </c>
      <c r="E52" s="44">
        <v>0</v>
      </c>
      <c r="F52" s="50"/>
      <c r="G52" s="79"/>
    </row>
  </sheetData>
  <mergeCells count="2">
    <mergeCell ref="C5:G5"/>
    <mergeCell ref="C6:G6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E13:E15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E38">
      <formula1>900</formula1>
    </dataValidation>
    <dataValidation type="decimal" allowBlank="1" showErrorMessage="1" errorTitle="Ошибка" error="Допускается ввод только неотрицательных чисел!" sqref="E52 E16 E18:E36 E40:E46 E48:E5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F11 F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2 G11 G13:G16 G18:G46 G48:G50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2015-05-07T05:09:41Z</dcterms:created>
  <dcterms:modified xsi:type="dcterms:W3CDTF">2016-05-05T08:40:02Z</dcterms:modified>
</cp:coreProperties>
</file>